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8990" windowHeight="7995" activeTab="3"/>
  </bookViews>
  <sheets>
    <sheet name="Club Base Trend" sheetId="4" r:id="rId1"/>
    <sheet name="Membership" sheetId="5" r:id="rId2"/>
    <sheet name="Members-Club" sheetId="6" r:id="rId3"/>
    <sheet name="Forecast-Actuals" sheetId="1" r:id="rId4"/>
    <sheet name="Plan" sheetId="2" r:id="rId5"/>
    <sheet name="Notes" sheetId="3" r:id="rId6"/>
  </sheets>
  <calcPr calcId="125725"/>
</workbook>
</file>

<file path=xl/calcChain.xml><?xml version="1.0" encoding="utf-8"?>
<calcChain xmlns="http://schemas.openxmlformats.org/spreadsheetml/2006/main">
  <c r="K28" i="1"/>
  <c r="H34"/>
  <c r="I34"/>
  <c r="J34"/>
  <c r="K34"/>
  <c r="G34"/>
  <c r="K197"/>
  <c r="J197"/>
  <c r="I197"/>
  <c r="H197"/>
  <c r="K160"/>
  <c r="J160"/>
  <c r="I160"/>
  <c r="H160"/>
  <c r="K116"/>
  <c r="J116"/>
  <c r="I116"/>
  <c r="H116"/>
  <c r="K73"/>
  <c r="J73"/>
  <c r="I73"/>
  <c r="H73"/>
  <c r="H42"/>
  <c r="Q37"/>
  <c r="R37"/>
  <c r="R36"/>
  <c r="Q36"/>
  <c r="R30"/>
  <c r="Q30"/>
  <c r="R22"/>
  <c r="Q22"/>
  <c r="L117"/>
  <c r="L118" s="1"/>
  <c r="L198"/>
  <c r="L199" s="1"/>
  <c r="L161"/>
  <c r="L162" s="1"/>
  <c r="L74"/>
  <c r="L75" s="1"/>
  <c r="K42"/>
  <c r="J42"/>
  <c r="I42"/>
  <c r="L195"/>
  <c r="L196" s="1"/>
  <c r="L158"/>
  <c r="L159" s="1"/>
  <c r="L114"/>
  <c r="L115" s="1"/>
  <c r="L71"/>
  <c r="L72" s="1"/>
  <c r="K194"/>
  <c r="J194"/>
  <c r="I194"/>
  <c r="H194"/>
  <c r="K157"/>
  <c r="J157"/>
  <c r="I157"/>
  <c r="H157"/>
  <c r="G113"/>
  <c r="G121" s="1"/>
  <c r="H113"/>
  <c r="I113"/>
  <c r="J113"/>
  <c r="G70"/>
  <c r="G78" s="1"/>
  <c r="H70"/>
  <c r="I70"/>
  <c r="J70"/>
  <c r="K113"/>
  <c r="K70"/>
  <c r="I39"/>
  <c r="J39"/>
  <c r="K39"/>
  <c r="H39"/>
  <c r="L30"/>
  <c r="L43"/>
  <c r="L44" s="1"/>
  <c r="B42"/>
  <c r="B49" s="1"/>
  <c r="C42"/>
  <c r="C48" s="1"/>
  <c r="D42"/>
  <c r="D49" s="1"/>
  <c r="E42"/>
  <c r="E49" s="1"/>
  <c r="F42"/>
  <c r="F48" s="1"/>
  <c r="G42"/>
  <c r="G48" s="1"/>
  <c r="L42"/>
  <c r="D27"/>
  <c r="D28" s="1"/>
  <c r="E27"/>
  <c r="E28" s="1"/>
  <c r="F27"/>
  <c r="F28" s="1"/>
  <c r="R27" s="1"/>
  <c r="C27"/>
  <c r="C28" s="1"/>
  <c r="L14"/>
  <c r="L20"/>
  <c r="L197"/>
  <c r="L116"/>
  <c r="L160"/>
  <c r="G31"/>
  <c r="L73"/>
  <c r="G8"/>
  <c r="G7"/>
  <c r="G6"/>
  <c r="G22"/>
  <c r="G27" s="1"/>
  <c r="G28" s="1"/>
  <c r="H22"/>
  <c r="I22"/>
  <c r="J22"/>
  <c r="K22"/>
  <c r="L27" s="1"/>
  <c r="L28" s="1"/>
  <c r="G116"/>
  <c r="G122" s="1"/>
  <c r="G228"/>
  <c r="F228"/>
  <c r="E228"/>
  <c r="D228"/>
  <c r="C228"/>
  <c r="B228"/>
  <c r="G222"/>
  <c r="F222"/>
  <c r="E222"/>
  <c r="D222"/>
  <c r="C222"/>
  <c r="B222"/>
  <c r="G216"/>
  <c r="F216"/>
  <c r="E216"/>
  <c r="D216"/>
  <c r="C216"/>
  <c r="B216"/>
  <c r="G210"/>
  <c r="F210"/>
  <c r="E210"/>
  <c r="D210"/>
  <c r="C210"/>
  <c r="B210"/>
  <c r="G191"/>
  <c r="F191"/>
  <c r="E191"/>
  <c r="D191"/>
  <c r="C191"/>
  <c r="B191"/>
  <c r="G185"/>
  <c r="F185"/>
  <c r="E185"/>
  <c r="D185"/>
  <c r="C185"/>
  <c r="B185"/>
  <c r="G179"/>
  <c r="F179"/>
  <c r="E179"/>
  <c r="D179"/>
  <c r="C179"/>
  <c r="B179"/>
  <c r="G173"/>
  <c r="F173"/>
  <c r="E173"/>
  <c r="D173"/>
  <c r="C173"/>
  <c r="B173"/>
  <c r="G154"/>
  <c r="F154"/>
  <c r="E154"/>
  <c r="D154"/>
  <c r="C154"/>
  <c r="B154"/>
  <c r="G148"/>
  <c r="F148"/>
  <c r="E148"/>
  <c r="D148"/>
  <c r="C148"/>
  <c r="B148"/>
  <c r="G142"/>
  <c r="F142"/>
  <c r="E142"/>
  <c r="D142"/>
  <c r="C142"/>
  <c r="B142"/>
  <c r="G136"/>
  <c r="F136"/>
  <c r="E136"/>
  <c r="D136"/>
  <c r="C136"/>
  <c r="B136"/>
  <c r="G130"/>
  <c r="F130"/>
  <c r="E130"/>
  <c r="D130"/>
  <c r="C130"/>
  <c r="B130"/>
  <c r="G110"/>
  <c r="F110"/>
  <c r="E110"/>
  <c r="D110"/>
  <c r="C110"/>
  <c r="B110"/>
  <c r="G104"/>
  <c r="F104"/>
  <c r="E104"/>
  <c r="D104"/>
  <c r="C104"/>
  <c r="B104"/>
  <c r="G98"/>
  <c r="F98"/>
  <c r="E98"/>
  <c r="D98"/>
  <c r="C98"/>
  <c r="B98"/>
  <c r="G92"/>
  <c r="F92"/>
  <c r="E92"/>
  <c r="D92"/>
  <c r="C92"/>
  <c r="B92"/>
  <c r="G86"/>
  <c r="F86"/>
  <c r="E86"/>
  <c r="D86"/>
  <c r="C86"/>
  <c r="B86"/>
  <c r="G28" i="2"/>
  <c r="G27"/>
  <c r="G26"/>
  <c r="H25" s="1"/>
  <c r="B14"/>
  <c r="C14"/>
  <c r="D14"/>
  <c r="E14"/>
  <c r="F14"/>
  <c r="B15"/>
  <c r="C15"/>
  <c r="D15"/>
  <c r="E15"/>
  <c r="F15"/>
  <c r="B16"/>
  <c r="C16"/>
  <c r="D16"/>
  <c r="E16"/>
  <c r="F16"/>
  <c r="B19"/>
  <c r="C19"/>
  <c r="D19"/>
  <c r="E19"/>
  <c r="F19"/>
  <c r="B20"/>
  <c r="C20"/>
  <c r="D20"/>
  <c r="E20"/>
  <c r="F20"/>
  <c r="B21"/>
  <c r="C21"/>
  <c r="D21"/>
  <c r="E21"/>
  <c r="F21"/>
  <c r="H19"/>
  <c r="G21"/>
  <c r="G20"/>
  <c r="G19"/>
  <c r="G67" i="1"/>
  <c r="F67"/>
  <c r="E67"/>
  <c r="D67"/>
  <c r="C67"/>
  <c r="B67"/>
  <c r="G61"/>
  <c r="F61"/>
  <c r="E61"/>
  <c r="D61"/>
  <c r="C61"/>
  <c r="B61"/>
  <c r="D23"/>
  <c r="D26" s="1"/>
  <c r="C23"/>
  <c r="G55"/>
  <c r="F55"/>
  <c r="E55"/>
  <c r="D55"/>
  <c r="C55"/>
  <c r="B55"/>
  <c r="G26"/>
  <c r="G25"/>
  <c r="G24"/>
  <c r="H23" s="1"/>
  <c r="F23"/>
  <c r="F25" s="1"/>
  <c r="E23"/>
  <c r="E26" s="1"/>
  <c r="B23"/>
  <c r="B25" s="1"/>
  <c r="G39" i="2"/>
  <c r="G38"/>
  <c r="G37"/>
  <c r="G34"/>
  <c r="G33"/>
  <c r="G32"/>
  <c r="H31" s="1"/>
  <c r="G16"/>
  <c r="G15"/>
  <c r="G14"/>
  <c r="H13" s="1"/>
  <c r="H16" s="1"/>
  <c r="G6"/>
  <c r="G5"/>
  <c r="G4"/>
  <c r="H3" s="1"/>
  <c r="H21" s="1"/>
  <c r="F4" i="1"/>
  <c r="F34" s="1"/>
  <c r="B197"/>
  <c r="C197"/>
  <c r="C204" s="1"/>
  <c r="D197"/>
  <c r="E197"/>
  <c r="E204" s="1"/>
  <c r="F197"/>
  <c r="F203" s="1"/>
  <c r="G197"/>
  <c r="G204" s="1"/>
  <c r="B160"/>
  <c r="B166" s="1"/>
  <c r="C160"/>
  <c r="C167" s="1"/>
  <c r="D160"/>
  <c r="D167" s="1"/>
  <c r="E160"/>
  <c r="E166" s="1"/>
  <c r="F160"/>
  <c r="G160"/>
  <c r="G167" s="1"/>
  <c r="B116"/>
  <c r="C116"/>
  <c r="C122" s="1"/>
  <c r="D116"/>
  <c r="E116"/>
  <c r="E123" s="1"/>
  <c r="F116"/>
  <c r="F123" s="1"/>
  <c r="B39"/>
  <c r="B47" s="1"/>
  <c r="C39"/>
  <c r="D39"/>
  <c r="E39"/>
  <c r="E46" s="1"/>
  <c r="F39"/>
  <c r="F46" s="1"/>
  <c r="B73"/>
  <c r="B79" s="1"/>
  <c r="C73"/>
  <c r="C80" s="1"/>
  <c r="D73"/>
  <c r="D80" s="1"/>
  <c r="E73"/>
  <c r="E79" s="1"/>
  <c r="F73"/>
  <c r="F80" s="1"/>
  <c r="G73"/>
  <c r="G80" s="1"/>
  <c r="G33"/>
  <c r="G32"/>
  <c r="C194"/>
  <c r="C202" s="1"/>
  <c r="D194"/>
  <c r="D202" s="1"/>
  <c r="E194"/>
  <c r="E202" s="1"/>
  <c r="F194"/>
  <c r="F201" s="1"/>
  <c r="G194"/>
  <c r="G201" s="1"/>
  <c r="B194"/>
  <c r="B202" s="1"/>
  <c r="C157"/>
  <c r="C164" s="1"/>
  <c r="D157"/>
  <c r="D165" s="1"/>
  <c r="E157"/>
  <c r="E165" s="1"/>
  <c r="F157"/>
  <c r="F165" s="1"/>
  <c r="B157"/>
  <c r="C113"/>
  <c r="C120" s="1"/>
  <c r="D113"/>
  <c r="E113"/>
  <c r="E120" s="1"/>
  <c r="F113"/>
  <c r="F121" s="1"/>
  <c r="B113"/>
  <c r="B121" s="1"/>
  <c r="G157"/>
  <c r="G164" s="1"/>
  <c r="B70"/>
  <c r="B77" s="1"/>
  <c r="C70"/>
  <c r="C77" s="1"/>
  <c r="D70"/>
  <c r="D78" s="1"/>
  <c r="E70"/>
  <c r="E78" s="1"/>
  <c r="F70"/>
  <c r="F77" s="1"/>
  <c r="G39"/>
  <c r="R157" l="1"/>
  <c r="Q157"/>
  <c r="Q197"/>
  <c r="K117"/>
  <c r="K118" s="1"/>
  <c r="K195"/>
  <c r="K196" s="1"/>
  <c r="D77"/>
  <c r="D201"/>
  <c r="D117"/>
  <c r="D118" s="1"/>
  <c r="F161"/>
  <c r="F162" s="1"/>
  <c r="D198"/>
  <c r="D199" s="1"/>
  <c r="I117"/>
  <c r="I118" s="1"/>
  <c r="I161"/>
  <c r="I162" s="1"/>
  <c r="I198"/>
  <c r="I199" s="1"/>
  <c r="I74"/>
  <c r="I75" s="1"/>
  <c r="B120"/>
  <c r="Q116"/>
  <c r="C117"/>
  <c r="C118" s="1"/>
  <c r="E121"/>
  <c r="G123"/>
  <c r="B165"/>
  <c r="B203"/>
  <c r="E80"/>
  <c r="C121"/>
  <c r="C123"/>
  <c r="F164"/>
  <c r="E167"/>
  <c r="E13" s="1"/>
  <c r="F202"/>
  <c r="R202" s="1"/>
  <c r="F204"/>
  <c r="R113"/>
  <c r="R39"/>
  <c r="G120"/>
  <c r="F122"/>
  <c r="D164"/>
  <c r="D166"/>
  <c r="B204"/>
  <c r="H117"/>
  <c r="H118" s="1"/>
  <c r="H198"/>
  <c r="H199" s="1"/>
  <c r="C78"/>
  <c r="G117"/>
  <c r="G118" s="1"/>
  <c r="B122"/>
  <c r="B164"/>
  <c r="C165"/>
  <c r="D120"/>
  <c r="D123"/>
  <c r="G165"/>
  <c r="B167"/>
  <c r="F167"/>
  <c r="R70"/>
  <c r="R42"/>
  <c r="E48"/>
  <c r="J117"/>
  <c r="J118" s="1"/>
  <c r="C166"/>
  <c r="R197"/>
  <c r="C201"/>
  <c r="G202"/>
  <c r="E203"/>
  <c r="Q160"/>
  <c r="Q113"/>
  <c r="R116"/>
  <c r="Q70"/>
  <c r="Q42"/>
  <c r="R160"/>
  <c r="F117"/>
  <c r="F118" s="1"/>
  <c r="D121"/>
  <c r="E122"/>
  <c r="E164"/>
  <c r="G166"/>
  <c r="E117"/>
  <c r="E118" s="1"/>
  <c r="F120"/>
  <c r="F10" s="1"/>
  <c r="D122"/>
  <c r="B123"/>
  <c r="F166"/>
  <c r="B201"/>
  <c r="D203"/>
  <c r="D204"/>
  <c r="Q204" s="1"/>
  <c r="R73"/>
  <c r="E201"/>
  <c r="C203"/>
  <c r="G203"/>
  <c r="Q73"/>
  <c r="Q39"/>
  <c r="E77"/>
  <c r="F79"/>
  <c r="B80"/>
  <c r="K161"/>
  <c r="K162" s="1"/>
  <c r="K198"/>
  <c r="K199" s="1"/>
  <c r="G77"/>
  <c r="B78"/>
  <c r="F78"/>
  <c r="D79"/>
  <c r="C79"/>
  <c r="G79"/>
  <c r="J161"/>
  <c r="J162" s="1"/>
  <c r="F158"/>
  <c r="F159" s="1"/>
  <c r="G161"/>
  <c r="G162" s="1"/>
  <c r="C161"/>
  <c r="E198"/>
  <c r="E199" s="1"/>
  <c r="H161"/>
  <c r="H162" s="1"/>
  <c r="H74"/>
  <c r="H75" s="1"/>
  <c r="C71"/>
  <c r="E195"/>
  <c r="E196" s="1"/>
  <c r="D161"/>
  <c r="D162" s="1"/>
  <c r="F198"/>
  <c r="F199" s="1"/>
  <c r="E161"/>
  <c r="E162" s="1"/>
  <c r="G198"/>
  <c r="G199" s="1"/>
  <c r="C198"/>
  <c r="C199" s="1"/>
  <c r="J198"/>
  <c r="J199" s="1"/>
  <c r="J74"/>
  <c r="J75" s="1"/>
  <c r="I158"/>
  <c r="I159" s="1"/>
  <c r="D74"/>
  <c r="D75" s="1"/>
  <c r="F195"/>
  <c r="F196" s="1"/>
  <c r="E74"/>
  <c r="E75" s="1"/>
  <c r="B48"/>
  <c r="G158"/>
  <c r="G159" s="1"/>
  <c r="C195"/>
  <c r="F49"/>
  <c r="D71"/>
  <c r="D72" s="1"/>
  <c r="D163"/>
  <c r="K158"/>
  <c r="K159" s="1"/>
  <c r="D48"/>
  <c r="G195"/>
  <c r="G196" s="1"/>
  <c r="D195"/>
  <c r="D196" s="1"/>
  <c r="G49"/>
  <c r="C49"/>
  <c r="C74"/>
  <c r="K74"/>
  <c r="K75" s="1"/>
  <c r="R194"/>
  <c r="F74"/>
  <c r="F75" s="1"/>
  <c r="E158"/>
  <c r="E159" s="1"/>
  <c r="G74"/>
  <c r="G75" s="1"/>
  <c r="C158"/>
  <c r="K71"/>
  <c r="K72" s="1"/>
  <c r="J158"/>
  <c r="J159" s="1"/>
  <c r="Q194"/>
  <c r="E71"/>
  <c r="E72" s="1"/>
  <c r="J71"/>
  <c r="J72" s="1"/>
  <c r="H195"/>
  <c r="H196" s="1"/>
  <c r="G71"/>
  <c r="G72" s="1"/>
  <c r="D158"/>
  <c r="D159" s="1"/>
  <c r="H158"/>
  <c r="H159" s="1"/>
  <c r="J195"/>
  <c r="J196" s="1"/>
  <c r="I195"/>
  <c r="I196" s="1"/>
  <c r="H71"/>
  <c r="H72" s="1"/>
  <c r="F71"/>
  <c r="F72" s="1"/>
  <c r="I114"/>
  <c r="I115" s="1"/>
  <c r="J114"/>
  <c r="J115" s="1"/>
  <c r="I71"/>
  <c r="I72" s="1"/>
  <c r="C114"/>
  <c r="G43"/>
  <c r="G44" s="1"/>
  <c r="C43"/>
  <c r="D114"/>
  <c r="D115" s="1"/>
  <c r="K114"/>
  <c r="K115" s="1"/>
  <c r="F114"/>
  <c r="F115" s="1"/>
  <c r="F163"/>
  <c r="B200"/>
  <c r="E43"/>
  <c r="E44" s="1"/>
  <c r="G114"/>
  <c r="G115" s="1"/>
  <c r="E114"/>
  <c r="E115" s="1"/>
  <c r="H114"/>
  <c r="H115" s="1"/>
  <c r="F43"/>
  <c r="F44" s="1"/>
  <c r="I43"/>
  <c r="I44" s="1"/>
  <c r="D43"/>
  <c r="D44" s="1"/>
  <c r="K43"/>
  <c r="K44" s="1"/>
  <c r="H43"/>
  <c r="H44" s="1"/>
  <c r="J43"/>
  <c r="J44" s="1"/>
  <c r="K45"/>
  <c r="I40"/>
  <c r="I41" s="1"/>
  <c r="D200"/>
  <c r="I27"/>
  <c r="I28" s="1"/>
  <c r="F47"/>
  <c r="D40"/>
  <c r="D41" s="1"/>
  <c r="H27"/>
  <c r="H28" s="1"/>
  <c r="Q27"/>
  <c r="B46"/>
  <c r="G40"/>
  <c r="G41" s="1"/>
  <c r="C40"/>
  <c r="K40"/>
  <c r="K41" s="1"/>
  <c r="I200"/>
  <c r="J27"/>
  <c r="J28" s="1"/>
  <c r="D47"/>
  <c r="C46"/>
  <c r="E40"/>
  <c r="E41" s="1"/>
  <c r="D46"/>
  <c r="E47"/>
  <c r="G46"/>
  <c r="J40"/>
  <c r="J41" s="1"/>
  <c r="F40"/>
  <c r="F41" s="1"/>
  <c r="K27"/>
  <c r="G47"/>
  <c r="E76"/>
  <c r="H4"/>
  <c r="K119"/>
  <c r="C47"/>
  <c r="H40"/>
  <c r="H41" s="1"/>
  <c r="Q28"/>
  <c r="R28"/>
  <c r="B163"/>
  <c r="G76"/>
  <c r="C76"/>
  <c r="H76"/>
  <c r="K200"/>
  <c r="K4"/>
  <c r="G4"/>
  <c r="F200"/>
  <c r="J4"/>
  <c r="I4"/>
  <c r="E163"/>
  <c r="E200"/>
  <c r="G19"/>
  <c r="J45"/>
  <c r="F76"/>
  <c r="B76"/>
  <c r="I45"/>
  <c r="I76"/>
  <c r="G163"/>
  <c r="C163"/>
  <c r="G200"/>
  <c r="C200"/>
  <c r="H119"/>
  <c r="G119"/>
  <c r="D76"/>
  <c r="K19"/>
  <c r="K76"/>
  <c r="H19"/>
  <c r="G18" s="1"/>
  <c r="J19"/>
  <c r="I18" s="1"/>
  <c r="I19"/>
  <c r="H18" s="1"/>
  <c r="E45"/>
  <c r="C45"/>
  <c r="C119"/>
  <c r="J119"/>
  <c r="H45"/>
  <c r="I119"/>
  <c r="H163"/>
  <c r="H200"/>
  <c r="J76"/>
  <c r="J200"/>
  <c r="K163"/>
  <c r="J163"/>
  <c r="I163"/>
  <c r="H20" i="2"/>
  <c r="F119" i="1"/>
  <c r="B119"/>
  <c r="D119"/>
  <c r="E119"/>
  <c r="F45"/>
  <c r="B45"/>
  <c r="H15" i="2"/>
  <c r="H14"/>
  <c r="I13" s="1"/>
  <c r="I16" s="1"/>
  <c r="D19" i="1"/>
  <c r="C18" s="1"/>
  <c r="G45"/>
  <c r="D45"/>
  <c r="F19"/>
  <c r="E18" s="1"/>
  <c r="B19"/>
  <c r="C19"/>
  <c r="B18" s="1"/>
  <c r="E19"/>
  <c r="D18" s="1"/>
  <c r="F5"/>
  <c r="F14" s="1"/>
  <c r="E24"/>
  <c r="C24"/>
  <c r="E25"/>
  <c r="F26"/>
  <c r="B24"/>
  <c r="C26"/>
  <c r="F24"/>
  <c r="B26"/>
  <c r="H26"/>
  <c r="H24"/>
  <c r="I23" s="1"/>
  <c r="H25"/>
  <c r="C25"/>
  <c r="D25"/>
  <c r="D24"/>
  <c r="H5" i="2"/>
  <c r="H6"/>
  <c r="H4"/>
  <c r="I3" s="1"/>
  <c r="H39"/>
  <c r="H26"/>
  <c r="I25" s="1"/>
  <c r="H37"/>
  <c r="H28"/>
  <c r="H27"/>
  <c r="H38"/>
  <c r="H33"/>
  <c r="H34"/>
  <c r="H32"/>
  <c r="I31" s="1"/>
  <c r="I15"/>
  <c r="I14"/>
  <c r="J13" s="1"/>
  <c r="D5" i="1"/>
  <c r="B5"/>
  <c r="C5"/>
  <c r="E5"/>
  <c r="R164" l="1"/>
  <c r="K15"/>
  <c r="K16" s="1"/>
  <c r="Q165"/>
  <c r="J30"/>
  <c r="J15"/>
  <c r="J16" s="1"/>
  <c r="Q47"/>
  <c r="G11"/>
  <c r="Q202"/>
  <c r="I30"/>
  <c r="I15"/>
  <c r="I16" s="1"/>
  <c r="G15"/>
  <c r="G16" s="1"/>
  <c r="G30"/>
  <c r="H30"/>
  <c r="H15"/>
  <c r="H16" s="1"/>
  <c r="Q77"/>
  <c r="Q166"/>
  <c r="K30"/>
  <c r="E10"/>
  <c r="R195"/>
  <c r="R199"/>
  <c r="C12"/>
  <c r="F12"/>
  <c r="R121"/>
  <c r="G13"/>
  <c r="E11"/>
  <c r="C13"/>
  <c r="R165"/>
  <c r="F11"/>
  <c r="R166"/>
  <c r="R118"/>
  <c r="Q121"/>
  <c r="R201"/>
  <c r="E12"/>
  <c r="Q122"/>
  <c r="Q164"/>
  <c r="R120"/>
  <c r="R122"/>
  <c r="D13"/>
  <c r="C44"/>
  <c r="Q43"/>
  <c r="H48" s="1"/>
  <c r="R43"/>
  <c r="H49" s="1"/>
  <c r="C159"/>
  <c r="Q158"/>
  <c r="R158"/>
  <c r="R123"/>
  <c r="Q123"/>
  <c r="R200"/>
  <c r="Q200"/>
  <c r="C72"/>
  <c r="Q71"/>
  <c r="R71"/>
  <c r="C162"/>
  <c r="Q161"/>
  <c r="H166" s="1"/>
  <c r="I166" s="1"/>
  <c r="J166" s="1"/>
  <c r="K166" s="1"/>
  <c r="R161"/>
  <c r="H167" s="1"/>
  <c r="I167" s="1"/>
  <c r="J167" s="1"/>
  <c r="K167" s="1"/>
  <c r="R78"/>
  <c r="B11"/>
  <c r="Q78"/>
  <c r="B13"/>
  <c r="Q80"/>
  <c r="R80"/>
  <c r="Q76"/>
  <c r="R76"/>
  <c r="C41"/>
  <c r="R40"/>
  <c r="H121" s="1"/>
  <c r="I121" s="1"/>
  <c r="J121" s="1"/>
  <c r="K121" s="1"/>
  <c r="L121" s="1"/>
  <c r="Q40"/>
  <c r="H77" s="1"/>
  <c r="I77" s="1"/>
  <c r="J77" s="1"/>
  <c r="K77" s="1"/>
  <c r="C115"/>
  <c r="R114"/>
  <c r="Q114"/>
  <c r="C75"/>
  <c r="R74"/>
  <c r="H80" s="1"/>
  <c r="I80" s="1"/>
  <c r="J80" s="1"/>
  <c r="K80" s="1"/>
  <c r="Q74"/>
  <c r="H79" s="1"/>
  <c r="I79" s="1"/>
  <c r="J79" s="1"/>
  <c r="K79" s="1"/>
  <c r="B12"/>
  <c r="R48"/>
  <c r="Q48"/>
  <c r="R77"/>
  <c r="Q79"/>
  <c r="Q49"/>
  <c r="D10"/>
  <c r="D12"/>
  <c r="F13"/>
  <c r="G12"/>
  <c r="R79"/>
  <c r="Q120"/>
  <c r="Q117"/>
  <c r="H122" s="1"/>
  <c r="I122" s="1"/>
  <c r="J122" s="1"/>
  <c r="K122" s="1"/>
  <c r="D11"/>
  <c r="C196"/>
  <c r="R196" s="1"/>
  <c r="R49"/>
  <c r="R117"/>
  <c r="H123" s="1"/>
  <c r="I123" s="1"/>
  <c r="J123" s="1"/>
  <c r="K123" s="1"/>
  <c r="Q201"/>
  <c r="Q118"/>
  <c r="R203"/>
  <c r="R204"/>
  <c r="R5"/>
  <c r="Q5"/>
  <c r="Q45"/>
  <c r="R45"/>
  <c r="Q119"/>
  <c r="R119"/>
  <c r="B10"/>
  <c r="Q46"/>
  <c r="R46"/>
  <c r="R163"/>
  <c r="Q163"/>
  <c r="C11"/>
  <c r="R47"/>
  <c r="R167"/>
  <c r="Q167"/>
  <c r="R19"/>
  <c r="G10"/>
  <c r="C10"/>
  <c r="Q203"/>
  <c r="Q199"/>
  <c r="Q198"/>
  <c r="H203" s="1"/>
  <c r="I203" s="1"/>
  <c r="J203" s="1"/>
  <c r="K203" s="1"/>
  <c r="R198"/>
  <c r="H204" s="1"/>
  <c r="I204" s="1"/>
  <c r="J204" s="1"/>
  <c r="K204" s="1"/>
  <c r="Q195"/>
  <c r="I5"/>
  <c r="I6" s="1"/>
  <c r="G35"/>
  <c r="J5"/>
  <c r="J14" s="1"/>
  <c r="K9"/>
  <c r="K5"/>
  <c r="K14" s="1"/>
  <c r="Q19"/>
  <c r="B20"/>
  <c r="H5"/>
  <c r="G14"/>
  <c r="C20"/>
  <c r="E4"/>
  <c r="F8"/>
  <c r="I9"/>
  <c r="I20"/>
  <c r="H9"/>
  <c r="H20"/>
  <c r="J18"/>
  <c r="K20"/>
  <c r="D20"/>
  <c r="E20"/>
  <c r="G9"/>
  <c r="G20"/>
  <c r="I19" i="2"/>
  <c r="I20"/>
  <c r="I21"/>
  <c r="B7" i="1"/>
  <c r="B31"/>
  <c r="B32"/>
  <c r="B33"/>
  <c r="C7"/>
  <c r="C31"/>
  <c r="C32"/>
  <c r="C33"/>
  <c r="E31"/>
  <c r="E32"/>
  <c r="E33"/>
  <c r="D31"/>
  <c r="D32"/>
  <c r="D33"/>
  <c r="F33"/>
  <c r="D7"/>
  <c r="C4"/>
  <c r="E7"/>
  <c r="D4"/>
  <c r="C6"/>
  <c r="B4"/>
  <c r="C15" s="1"/>
  <c r="C16" s="1"/>
  <c r="I26"/>
  <c r="I24"/>
  <c r="J23" s="1"/>
  <c r="I25"/>
  <c r="I38" i="2"/>
  <c r="I27"/>
  <c r="I39"/>
  <c r="I26"/>
  <c r="J25" s="1"/>
  <c r="I37"/>
  <c r="I28"/>
  <c r="J14"/>
  <c r="K13" s="1"/>
  <c r="J16"/>
  <c r="J15"/>
  <c r="I4"/>
  <c r="J3" s="1"/>
  <c r="I5"/>
  <c r="I6"/>
  <c r="I32"/>
  <c r="J31" s="1"/>
  <c r="I34"/>
  <c r="I33"/>
  <c r="D6" i="1"/>
  <c r="D8"/>
  <c r="C8"/>
  <c r="B8"/>
  <c r="F31"/>
  <c r="B6"/>
  <c r="F32"/>
  <c r="F7"/>
  <c r="F6"/>
  <c r="E6"/>
  <c r="E8"/>
  <c r="H202" l="1"/>
  <c r="I202" s="1"/>
  <c r="J202" s="1"/>
  <c r="K202" s="1"/>
  <c r="L202" s="1"/>
  <c r="E15"/>
  <c r="F15"/>
  <c r="F16" s="1"/>
  <c r="D15"/>
  <c r="D16" s="1"/>
  <c r="I49"/>
  <c r="H13"/>
  <c r="B14"/>
  <c r="Q4"/>
  <c r="R4"/>
  <c r="R7"/>
  <c r="Q7"/>
  <c r="Q75"/>
  <c r="R75"/>
  <c r="R72"/>
  <c r="Q72"/>
  <c r="Q115"/>
  <c r="R115"/>
  <c r="R13"/>
  <c r="Q13"/>
  <c r="Q159"/>
  <c r="R159"/>
  <c r="R8"/>
  <c r="Q8"/>
  <c r="R10"/>
  <c r="Q10"/>
  <c r="Q41"/>
  <c r="R41"/>
  <c r="R44"/>
  <c r="Q44"/>
  <c r="Q196"/>
  <c r="H165"/>
  <c r="I165" s="1"/>
  <c r="J165" s="1"/>
  <c r="K165" s="1"/>
  <c r="L165" s="1"/>
  <c r="Q6"/>
  <c r="R6"/>
  <c r="I48"/>
  <c r="H12"/>
  <c r="H120"/>
  <c r="I120" s="1"/>
  <c r="J120" s="1"/>
  <c r="K120" s="1"/>
  <c r="H201"/>
  <c r="I201" s="1"/>
  <c r="J201" s="1"/>
  <c r="K201" s="1"/>
  <c r="H164"/>
  <c r="I164" s="1"/>
  <c r="J164" s="1"/>
  <c r="K164" s="1"/>
  <c r="R12"/>
  <c r="Q12"/>
  <c r="Q11"/>
  <c r="R11"/>
  <c r="R162"/>
  <c r="Q162"/>
  <c r="H78"/>
  <c r="I78" s="1"/>
  <c r="J78" s="1"/>
  <c r="K78" s="1"/>
  <c r="L78" s="1"/>
  <c r="H46"/>
  <c r="H47"/>
  <c r="I7"/>
  <c r="I14"/>
  <c r="R31"/>
  <c r="Q31"/>
  <c r="Q32"/>
  <c r="R32"/>
  <c r="R33"/>
  <c r="Q33"/>
  <c r="I31"/>
  <c r="H35"/>
  <c r="I35"/>
  <c r="K35"/>
  <c r="L40" s="1"/>
  <c r="L41" s="1"/>
  <c r="I32"/>
  <c r="I8"/>
  <c r="I33"/>
  <c r="D34"/>
  <c r="E34"/>
  <c r="J35"/>
  <c r="B34"/>
  <c r="C34"/>
  <c r="D9"/>
  <c r="D14"/>
  <c r="H7"/>
  <c r="H14"/>
  <c r="H6"/>
  <c r="H33"/>
  <c r="H8"/>
  <c r="H31"/>
  <c r="H32"/>
  <c r="B9"/>
  <c r="C9"/>
  <c r="C14"/>
  <c r="E9"/>
  <c r="E14"/>
  <c r="J20"/>
  <c r="J9"/>
  <c r="J6"/>
  <c r="J7"/>
  <c r="J8"/>
  <c r="J33"/>
  <c r="J31"/>
  <c r="J32"/>
  <c r="J19" i="2"/>
  <c r="J20"/>
  <c r="J21"/>
  <c r="J25" i="1"/>
  <c r="J26"/>
  <c r="J24"/>
  <c r="K23" s="1"/>
  <c r="J33" i="2"/>
  <c r="J32"/>
  <c r="K31" s="1"/>
  <c r="J34"/>
  <c r="K14"/>
  <c r="K15"/>
  <c r="K16"/>
  <c r="J5"/>
  <c r="J6"/>
  <c r="J4"/>
  <c r="K3" s="1"/>
  <c r="J37"/>
  <c r="J28"/>
  <c r="J26"/>
  <c r="K25" s="1"/>
  <c r="J38"/>
  <c r="J39"/>
  <c r="J27"/>
  <c r="K31" i="1"/>
  <c r="K32"/>
  <c r="R15" l="1"/>
  <c r="E16"/>
  <c r="R16" s="1"/>
  <c r="Q15"/>
  <c r="J48"/>
  <c r="I12"/>
  <c r="R14"/>
  <c r="Q14"/>
  <c r="I47"/>
  <c r="H11"/>
  <c r="J49"/>
  <c r="I13"/>
  <c r="I46"/>
  <c r="H10"/>
  <c r="D35"/>
  <c r="Q34"/>
  <c r="C35"/>
  <c r="R34"/>
  <c r="E35"/>
  <c r="F35"/>
  <c r="K6"/>
  <c r="K7"/>
  <c r="K8"/>
  <c r="K33"/>
  <c r="K21" i="2"/>
  <c r="K19"/>
  <c r="K20"/>
  <c r="K25" i="1"/>
  <c r="K26"/>
  <c r="K24"/>
  <c r="K6" i="2"/>
  <c r="K4"/>
  <c r="K5"/>
  <c r="K34"/>
  <c r="K32"/>
  <c r="K33"/>
  <c r="K27"/>
  <c r="K38"/>
  <c r="K37"/>
  <c r="K28"/>
  <c r="K39"/>
  <c r="K26"/>
  <c r="F18" i="1"/>
  <c r="Q16" l="1"/>
  <c r="G36"/>
  <c r="K36"/>
  <c r="K49"/>
  <c r="K13" s="1"/>
  <c r="J13"/>
  <c r="K48"/>
  <c r="K12" s="1"/>
  <c r="J12"/>
  <c r="F9"/>
  <c r="Q18"/>
  <c r="R18"/>
  <c r="J46"/>
  <c r="I10"/>
  <c r="J47"/>
  <c r="I11"/>
  <c r="I37"/>
  <c r="K37"/>
  <c r="H37"/>
  <c r="G37"/>
  <c r="J37"/>
  <c r="I36"/>
  <c r="H36"/>
  <c r="J36"/>
  <c r="L37"/>
  <c r="Q35"/>
  <c r="R35"/>
  <c r="F20"/>
  <c r="K47" l="1"/>
  <c r="J11"/>
  <c r="K46"/>
  <c r="K10" s="1"/>
  <c r="J10"/>
  <c r="R9"/>
  <c r="Q9"/>
  <c r="R20"/>
  <c r="Q20"/>
  <c r="L47" l="1"/>
  <c r="K11"/>
  <c r="L11" s="1"/>
</calcChain>
</file>

<file path=xl/comments1.xml><?xml version="1.0" encoding="utf-8"?>
<comments xmlns="http://schemas.openxmlformats.org/spreadsheetml/2006/main">
  <authors>
    <author>Mark Latta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Mark Latta:</t>
        </r>
        <r>
          <rPr>
            <sz val="9"/>
            <color indexed="81"/>
            <rFont val="Tahoma"/>
            <family val="2"/>
          </rPr>
          <t xml:space="preserve">
Figures for 2014-2015 and later forecast are summed totals from Division forecast.</t>
        </r>
      </text>
    </comment>
    <comment ref="F9" authorId="0">
      <text>
        <r>
          <rPr>
            <b/>
            <sz val="9"/>
            <color indexed="81"/>
            <rFont val="Tahoma"/>
            <family val="2"/>
          </rPr>
          <t>Mark Latta:</t>
        </r>
        <r>
          <rPr>
            <sz val="9"/>
            <color indexed="81"/>
            <rFont val="Tahoma"/>
            <family val="2"/>
          </rPr>
          <t xml:space="preserve">
Year they changed membership from 6 members/club to 8 members/club</t>
        </r>
      </text>
    </comment>
  </commentList>
</comments>
</file>

<file path=xl/sharedStrings.xml><?xml version="1.0" encoding="utf-8"?>
<sst xmlns="http://schemas.openxmlformats.org/spreadsheetml/2006/main" count="998" uniqueCount="95">
  <si>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</si>
  <si>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</si>
  <si>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</si>
  <si>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</si>
  <si>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</si>
  <si>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</si>
  <si>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</si>
  <si>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</si>
  <si>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</si>
  <si>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</si>
  <si>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Base</t>
  </si>
  <si>
    <t>Distinguished</t>
  </si>
  <si>
    <t>Select Distinguished</t>
  </si>
  <si>
    <t>Membership</t>
  </si>
  <si>
    <t>Payments</t>
  </si>
  <si>
    <t>President's Distringuished</t>
  </si>
  <si>
    <t>Distinghished Clubs</t>
  </si>
  <si>
    <t>Plan</t>
  </si>
  <si>
    <t>Forecast</t>
  </si>
  <si>
    <t>Division A</t>
  </si>
  <si>
    <t>Clubs</t>
  </si>
  <si>
    <t>Division E</t>
  </si>
  <si>
    <t>Division B</t>
  </si>
  <si>
    <t>Division C</t>
  </si>
  <si>
    <t>Division D</t>
  </si>
  <si>
    <t>Area 11</t>
  </si>
  <si>
    <t>Area 12</t>
  </si>
  <si>
    <t>Area 13</t>
  </si>
  <si>
    <t>Area 31</t>
  </si>
  <si>
    <t>Area 32</t>
  </si>
  <si>
    <t>Area 33</t>
  </si>
  <si>
    <t>Area 34</t>
  </si>
  <si>
    <t>Area 36</t>
  </si>
  <si>
    <t>Area 51</t>
  </si>
  <si>
    <t>Area 52</t>
  </si>
  <si>
    <t>Area 53</t>
  </si>
  <si>
    <t>Area 54</t>
  </si>
  <si>
    <t>Area 55</t>
  </si>
  <si>
    <t>Area 72</t>
  </si>
  <si>
    <t>Area 73</t>
  </si>
  <si>
    <t>Area 74</t>
  </si>
  <si>
    <t>Area 75</t>
  </si>
  <si>
    <t>Area 91</t>
  </si>
  <si>
    <t>Area 92</t>
  </si>
  <si>
    <t>Area 93</t>
  </si>
  <si>
    <t>Area 94</t>
  </si>
  <si>
    <t>Actual (at year end)</t>
  </si>
  <si>
    <t>Members/club</t>
  </si>
  <si>
    <t>Members</t>
  </si>
  <si>
    <t>Members/Club</t>
  </si>
  <si>
    <r>
      <t>R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</si>
  <si>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N/A</t>
  </si>
  <si>
    <t>Period</t>
  </si>
  <si>
    <t>Coefficient</t>
  </si>
  <si>
    <t>Intercept</t>
  </si>
  <si>
    <t>P-value</t>
  </si>
  <si>
    <t>Avg</t>
  </si>
  <si>
    <t>Median</t>
  </si>
  <si>
    <t>Difference from previous year</t>
  </si>
  <si>
    <t>Percent diff from previous year</t>
  </si>
  <si>
    <t>Clubs (using AVG)</t>
  </si>
  <si>
    <t>Clubs (using MED)</t>
  </si>
  <si>
    <t>Difference from prev year</t>
  </si>
  <si>
    <t>Percent diff from prev year</t>
  </si>
  <si>
    <t>Distinguished Goal</t>
  </si>
  <si>
    <t>Select Distinguished Goal</t>
  </si>
  <si>
    <t>Percent of Dist. Clubs</t>
  </si>
  <si>
    <t>Membership (using AVG)</t>
  </si>
  <si>
    <t>Membership (using MED)</t>
  </si>
  <si>
    <t>Club percent diff from prev year</t>
  </si>
  <si>
    <t>Club difference from prev year</t>
  </si>
  <si>
    <t>Member difference from prev year</t>
  </si>
  <si>
    <t>Member percent diff from prev year</t>
  </si>
  <si>
    <t>Distinguished Clubs (using AVG percent)</t>
  </si>
  <si>
    <t>Distinguished Clubs (using MED percent)</t>
  </si>
  <si>
    <t>Club difference from previous year</t>
  </si>
  <si>
    <t>Actual clubs % difference from Base</t>
  </si>
  <si>
    <t>Historical data was pulled from http://marshalls.org/tmtools/#dcphistory</t>
  </si>
  <si>
    <t>Forecasting is at a Division level. Divisions are rolled up into the District Forecast. No Areas are forecasted.</t>
  </si>
  <si>
    <r>
      <t>Actuals/</t>
    </r>
    <r>
      <rPr>
        <b/>
        <sz val="11"/>
        <color rgb="FF0070C0"/>
        <rFont val="Calibri"/>
        <family val="2"/>
        <scheme val="minor"/>
      </rPr>
      <t>Forecast</t>
    </r>
  </si>
  <si>
    <t>Dist. Club difference from prev year</t>
  </si>
  <si>
    <t>Club base</t>
  </si>
  <si>
    <t>Club base (using AVG)</t>
  </si>
  <si>
    <t>Club base (using MED)</t>
  </si>
  <si>
    <t>See Notes tab for Columns M through R</t>
  </si>
  <si>
    <t>Calculated values in Columns M - R are based on data from 2009 - 2014, except for where that data would be available at the beginning of the year (e.g., number of members, number of clubs)</t>
  </si>
  <si>
    <t>P-value shown in column P is for the coefficient. The intercept was significant in all cases (&gt;0.05)</t>
  </si>
  <si>
    <t>District Clubs</t>
  </si>
  <si>
    <t>District Members</t>
  </si>
  <si>
    <t>District Payments</t>
  </si>
  <si>
    <t>I was unable to find District Payment data, so this is not populated for 2009 - 2014</t>
  </si>
  <si>
    <t>Percent diff from Base</t>
  </si>
  <si>
    <t>President's Distinguished</t>
  </si>
  <si>
    <t>District Distinguished Clubs</t>
  </si>
  <si>
    <t>Pres. Distinguished Goal</t>
  </si>
</sst>
</file>

<file path=xl/styles.xml><?xml version="1.0" encoding="utf-8"?>
<styleSheet xmlns="http://schemas.openxmlformats.org/spreadsheetml/2006/main">
  <numFmts count="1">
    <numFmt numFmtId="165" formatCode="0.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30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0" borderId="0" xfId="0" applyFont="1"/>
    <xf numFmtId="0" fontId="1" fillId="0" borderId="0" xfId="0" applyFont="1" applyFill="1"/>
    <xf numFmtId="0" fontId="0" fillId="0" borderId="0" xfId="0" applyFill="1"/>
    <xf numFmtId="0" fontId="0" fillId="0" borderId="0" xfId="0" applyFont="1" applyFill="1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1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0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10" fontId="0" fillId="0" borderId="0" xfId="1" applyNumberFormat="1" applyFont="1" applyAlignment="1">
      <alignment horizontal="center"/>
    </xf>
    <xf numFmtId="2" fontId="0" fillId="0" borderId="0" xfId="0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10" fontId="0" fillId="0" borderId="0" xfId="1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1" fillId="3" borderId="0" xfId="0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10" fontId="7" fillId="0" borderId="0" xfId="0" applyNumberFormat="1" applyFont="1" applyAlignment="1">
      <alignment horizontal="center"/>
    </xf>
    <xf numFmtId="10" fontId="7" fillId="0" borderId="0" xfId="1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1" fontId="7" fillId="0" borderId="0" xfId="0" applyNumberFormat="1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3.xml"/><Relationship Id="rId7" Type="http://schemas.openxmlformats.org/officeDocument/2006/relationships/theme" Target="theme/theme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5" Type="http://schemas.openxmlformats.org/officeDocument/2006/relationships/worksheet" Target="worksheets/sheet2.xml"/><Relationship Id="rId10" Type="http://schemas.openxmlformats.org/officeDocument/2006/relationships/calcChain" Target="calcChain.xml"/><Relationship Id="rId4" Type="http://schemas.openxmlformats.org/officeDocument/2006/relationships/worksheet" Target="worksheets/sheet1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Club</a:t>
            </a:r>
            <a:r>
              <a:rPr lang="en-US" baseline="0"/>
              <a:t> Base </a:t>
            </a:r>
            <a:endParaRPr lang="en-US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'Forecast-Actuals'!$A$38</c:f>
              <c:strCache>
                <c:ptCount val="1"/>
                <c:pt idx="0">
                  <c:v>Division A</c:v>
                </c:pt>
              </c:strCache>
            </c:strRef>
          </c:tx>
          <c:cat>
            <c:strRef>
              <c:f>'Forecast-Actuals'!$B$29:$G$29</c:f>
              <c:strCache>
                <c:ptCount val="6"/>
                <c:pt idx="0">
                  <c:v>2009-2010</c:v>
                </c:pt>
                <c:pt idx="1">
                  <c:v>2010-2011</c:v>
                </c:pt>
                <c:pt idx="2">
                  <c:v>2011-2012</c:v>
                </c:pt>
                <c:pt idx="3">
                  <c:v>2012-2013</c:v>
                </c:pt>
                <c:pt idx="4">
                  <c:v>2013-2014</c:v>
                </c:pt>
                <c:pt idx="5">
                  <c:v>2014-2015</c:v>
                </c:pt>
              </c:strCache>
            </c:strRef>
          </c:cat>
          <c:val>
            <c:numRef>
              <c:f>'Forecast-Actuals'!$B$39:$G$39</c:f>
              <c:numCache>
                <c:formatCode>General</c:formatCode>
                <c:ptCount val="6"/>
                <c:pt idx="0">
                  <c:v>17</c:v>
                </c:pt>
                <c:pt idx="1">
                  <c:v>16</c:v>
                </c:pt>
                <c:pt idx="2">
                  <c:v>15</c:v>
                </c:pt>
                <c:pt idx="3">
                  <c:v>13</c:v>
                </c:pt>
                <c:pt idx="4">
                  <c:v>12</c:v>
                </c:pt>
                <c:pt idx="5">
                  <c:v>10</c:v>
                </c:pt>
              </c:numCache>
            </c:numRef>
          </c:val>
        </c:ser>
        <c:ser>
          <c:idx val="1"/>
          <c:order val="1"/>
          <c:tx>
            <c:strRef>
              <c:f>'Forecast-Actuals'!$A$69</c:f>
              <c:strCache>
                <c:ptCount val="1"/>
                <c:pt idx="0">
                  <c:v>Division B</c:v>
                </c:pt>
              </c:strCache>
            </c:strRef>
          </c:tx>
          <c:val>
            <c:numRef>
              <c:f>'Forecast-Actuals'!$B$70:$G$70</c:f>
              <c:numCache>
                <c:formatCode>General</c:formatCode>
                <c:ptCount val="6"/>
                <c:pt idx="0">
                  <c:v>21</c:v>
                </c:pt>
                <c:pt idx="1">
                  <c:v>20</c:v>
                </c:pt>
                <c:pt idx="2">
                  <c:v>21</c:v>
                </c:pt>
                <c:pt idx="3">
                  <c:v>20</c:v>
                </c:pt>
                <c:pt idx="4">
                  <c:v>21</c:v>
                </c:pt>
                <c:pt idx="5">
                  <c:v>21</c:v>
                </c:pt>
              </c:numCache>
            </c:numRef>
          </c:val>
        </c:ser>
        <c:ser>
          <c:idx val="2"/>
          <c:order val="2"/>
          <c:tx>
            <c:strRef>
              <c:f>'Forecast-Actuals'!$A$112</c:f>
              <c:strCache>
                <c:ptCount val="1"/>
                <c:pt idx="0">
                  <c:v>Division C</c:v>
                </c:pt>
              </c:strCache>
            </c:strRef>
          </c:tx>
          <c:val>
            <c:numRef>
              <c:f>'Forecast-Actuals'!$B$113:$G$113</c:f>
              <c:numCache>
                <c:formatCode>General</c:formatCode>
                <c:ptCount val="6"/>
                <c:pt idx="0">
                  <c:v>18</c:v>
                </c:pt>
                <c:pt idx="1">
                  <c:v>21</c:v>
                </c:pt>
                <c:pt idx="2">
                  <c:v>20</c:v>
                </c:pt>
                <c:pt idx="3">
                  <c:v>20</c:v>
                </c:pt>
                <c:pt idx="4">
                  <c:v>22</c:v>
                </c:pt>
                <c:pt idx="5">
                  <c:v>22</c:v>
                </c:pt>
              </c:numCache>
            </c:numRef>
          </c:val>
        </c:ser>
        <c:ser>
          <c:idx val="3"/>
          <c:order val="3"/>
          <c:tx>
            <c:strRef>
              <c:f>'Forecast-Actuals'!$A$156</c:f>
              <c:strCache>
                <c:ptCount val="1"/>
                <c:pt idx="0">
                  <c:v>Division D</c:v>
                </c:pt>
              </c:strCache>
            </c:strRef>
          </c:tx>
          <c:val>
            <c:numRef>
              <c:f>'Forecast-Actuals'!$B$157:$G$157</c:f>
              <c:numCache>
                <c:formatCode>General</c:formatCode>
                <c:ptCount val="6"/>
                <c:pt idx="0">
                  <c:v>20</c:v>
                </c:pt>
                <c:pt idx="1">
                  <c:v>18</c:v>
                </c:pt>
                <c:pt idx="2">
                  <c:v>17</c:v>
                </c:pt>
                <c:pt idx="3">
                  <c:v>17</c:v>
                </c:pt>
                <c:pt idx="4">
                  <c:v>18</c:v>
                </c:pt>
                <c:pt idx="5">
                  <c:v>18</c:v>
                </c:pt>
              </c:numCache>
            </c:numRef>
          </c:val>
        </c:ser>
        <c:ser>
          <c:idx val="4"/>
          <c:order val="4"/>
          <c:tx>
            <c:strRef>
              <c:f>'Forecast-Actuals'!$A$193</c:f>
              <c:strCache>
                <c:ptCount val="1"/>
                <c:pt idx="0">
                  <c:v>Division E</c:v>
                </c:pt>
              </c:strCache>
            </c:strRef>
          </c:tx>
          <c:val>
            <c:numRef>
              <c:f>'Forecast-Actuals'!$B$194:$G$194</c:f>
              <c:numCache>
                <c:formatCode>General</c:formatCode>
                <c:ptCount val="6"/>
                <c:pt idx="0">
                  <c:v>19</c:v>
                </c:pt>
                <c:pt idx="1">
                  <c:v>19</c:v>
                </c:pt>
                <c:pt idx="2">
                  <c:v>21</c:v>
                </c:pt>
                <c:pt idx="3">
                  <c:v>21</c:v>
                </c:pt>
                <c:pt idx="4">
                  <c:v>21</c:v>
                </c:pt>
                <c:pt idx="5">
                  <c:v>20</c:v>
                </c:pt>
              </c:numCache>
            </c:numRef>
          </c:val>
        </c:ser>
        <c:marker val="1"/>
        <c:axId val="139944320"/>
        <c:axId val="139954816"/>
      </c:lineChart>
      <c:catAx>
        <c:axId val="139944320"/>
        <c:scaling>
          <c:orientation val="minMax"/>
        </c:scaling>
        <c:axPos val="b"/>
        <c:numFmt formatCode="General" sourceLinked="1"/>
        <c:majorTickMark val="none"/>
        <c:tickLblPos val="nextTo"/>
        <c:crossAx val="139954816"/>
        <c:crosses val="autoZero"/>
        <c:auto val="1"/>
        <c:lblAlgn val="ctr"/>
        <c:lblOffset val="100"/>
      </c:catAx>
      <c:valAx>
        <c:axId val="13995481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Number</a:t>
                </a:r>
                <a:r>
                  <a:rPr lang="en-US" sz="1400" baseline="0"/>
                  <a:t> of Clubs</a:t>
                </a:r>
                <a:endParaRPr lang="en-US" sz="1400"/>
              </a:p>
            </c:rich>
          </c:tx>
          <c:layout/>
        </c:title>
        <c:numFmt formatCode="General" sourceLinked="1"/>
        <c:majorTickMark val="none"/>
        <c:tickLblPos val="nextTo"/>
        <c:crossAx val="139944320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Avera</a:t>
            </a:r>
          </a:p>
        </c:rich>
      </c:tx>
      <c:layout/>
    </c:title>
    <c:plotArea>
      <c:layout/>
      <c:lineChart>
        <c:grouping val="standard"/>
        <c:ser>
          <c:idx val="1"/>
          <c:order val="0"/>
          <c:tx>
            <c:strRef>
              <c:f>'Forecast-Actuals'!$A$38</c:f>
              <c:strCache>
                <c:ptCount val="1"/>
                <c:pt idx="0">
                  <c:v>Division A</c:v>
                </c:pt>
              </c:strCache>
            </c:strRef>
          </c:tx>
          <c:cat>
            <c:strRef>
              <c:f>'Forecast-Actuals'!$B$29:$G$29</c:f>
              <c:strCache>
                <c:ptCount val="6"/>
                <c:pt idx="0">
                  <c:v>2009-2010</c:v>
                </c:pt>
                <c:pt idx="1">
                  <c:v>2010-2011</c:v>
                </c:pt>
                <c:pt idx="2">
                  <c:v>2011-2012</c:v>
                </c:pt>
                <c:pt idx="3">
                  <c:v>2012-2013</c:v>
                </c:pt>
                <c:pt idx="4">
                  <c:v>2013-2014</c:v>
                </c:pt>
                <c:pt idx="5">
                  <c:v>2014-2015</c:v>
                </c:pt>
              </c:strCache>
            </c:strRef>
          </c:cat>
          <c:val>
            <c:numRef>
              <c:f>'Forecast-Actuals'!$B$42:$G$42</c:f>
              <c:numCache>
                <c:formatCode>General</c:formatCode>
                <c:ptCount val="6"/>
                <c:pt idx="0">
                  <c:v>200</c:v>
                </c:pt>
                <c:pt idx="1">
                  <c:v>209</c:v>
                </c:pt>
                <c:pt idx="2">
                  <c:v>178</c:v>
                </c:pt>
                <c:pt idx="3">
                  <c:v>156</c:v>
                </c:pt>
                <c:pt idx="4">
                  <c:v>138</c:v>
                </c:pt>
                <c:pt idx="5">
                  <c:v>128</c:v>
                </c:pt>
              </c:numCache>
            </c:numRef>
          </c:val>
        </c:ser>
        <c:ser>
          <c:idx val="2"/>
          <c:order val="1"/>
          <c:tx>
            <c:strRef>
              <c:f>'Forecast-Actuals'!$A$69</c:f>
              <c:strCache>
                <c:ptCount val="1"/>
                <c:pt idx="0">
                  <c:v>Division B</c:v>
                </c:pt>
              </c:strCache>
            </c:strRef>
          </c:tx>
          <c:cat>
            <c:strRef>
              <c:f>'Forecast-Actuals'!$B$29:$G$29</c:f>
              <c:strCache>
                <c:ptCount val="6"/>
                <c:pt idx="0">
                  <c:v>2009-2010</c:v>
                </c:pt>
                <c:pt idx="1">
                  <c:v>2010-2011</c:v>
                </c:pt>
                <c:pt idx="2">
                  <c:v>2011-2012</c:v>
                </c:pt>
                <c:pt idx="3">
                  <c:v>2012-2013</c:v>
                </c:pt>
                <c:pt idx="4">
                  <c:v>2013-2014</c:v>
                </c:pt>
                <c:pt idx="5">
                  <c:v>2014-2015</c:v>
                </c:pt>
              </c:strCache>
            </c:strRef>
          </c:cat>
          <c:val>
            <c:numRef>
              <c:f>'Forecast-Actuals'!$B$73:$G$73</c:f>
              <c:numCache>
                <c:formatCode>General</c:formatCode>
                <c:ptCount val="6"/>
                <c:pt idx="0">
                  <c:v>387</c:v>
                </c:pt>
                <c:pt idx="1">
                  <c:v>387</c:v>
                </c:pt>
                <c:pt idx="2">
                  <c:v>416</c:v>
                </c:pt>
                <c:pt idx="3">
                  <c:v>346</c:v>
                </c:pt>
                <c:pt idx="4">
                  <c:v>323</c:v>
                </c:pt>
                <c:pt idx="5">
                  <c:v>367</c:v>
                </c:pt>
              </c:numCache>
            </c:numRef>
          </c:val>
        </c:ser>
        <c:ser>
          <c:idx val="3"/>
          <c:order val="2"/>
          <c:tx>
            <c:strRef>
              <c:f>'Forecast-Actuals'!$A$112</c:f>
              <c:strCache>
                <c:ptCount val="1"/>
                <c:pt idx="0">
                  <c:v>Division C</c:v>
                </c:pt>
              </c:strCache>
            </c:strRef>
          </c:tx>
          <c:cat>
            <c:strRef>
              <c:f>'Forecast-Actuals'!$B$29:$G$29</c:f>
              <c:strCache>
                <c:ptCount val="6"/>
                <c:pt idx="0">
                  <c:v>2009-2010</c:v>
                </c:pt>
                <c:pt idx="1">
                  <c:v>2010-2011</c:v>
                </c:pt>
                <c:pt idx="2">
                  <c:v>2011-2012</c:v>
                </c:pt>
                <c:pt idx="3">
                  <c:v>2012-2013</c:v>
                </c:pt>
                <c:pt idx="4">
                  <c:v>2013-2014</c:v>
                </c:pt>
                <c:pt idx="5">
                  <c:v>2014-2015</c:v>
                </c:pt>
              </c:strCache>
            </c:strRef>
          </c:cat>
          <c:val>
            <c:numRef>
              <c:f>'Forecast-Actuals'!$B$116:$G$116</c:f>
              <c:numCache>
                <c:formatCode>General</c:formatCode>
                <c:ptCount val="6"/>
                <c:pt idx="0">
                  <c:v>281</c:v>
                </c:pt>
                <c:pt idx="1">
                  <c:v>341</c:v>
                </c:pt>
                <c:pt idx="2">
                  <c:v>300</c:v>
                </c:pt>
                <c:pt idx="3">
                  <c:v>287</c:v>
                </c:pt>
                <c:pt idx="4">
                  <c:v>327</c:v>
                </c:pt>
                <c:pt idx="5">
                  <c:v>333</c:v>
                </c:pt>
              </c:numCache>
            </c:numRef>
          </c:val>
        </c:ser>
        <c:ser>
          <c:idx val="4"/>
          <c:order val="3"/>
          <c:tx>
            <c:strRef>
              <c:f>'Forecast-Actuals'!$A$156</c:f>
              <c:strCache>
                <c:ptCount val="1"/>
                <c:pt idx="0">
                  <c:v>Division D</c:v>
                </c:pt>
              </c:strCache>
            </c:strRef>
          </c:tx>
          <c:cat>
            <c:strRef>
              <c:f>'Forecast-Actuals'!$B$29:$G$29</c:f>
              <c:strCache>
                <c:ptCount val="6"/>
                <c:pt idx="0">
                  <c:v>2009-2010</c:v>
                </c:pt>
                <c:pt idx="1">
                  <c:v>2010-2011</c:v>
                </c:pt>
                <c:pt idx="2">
                  <c:v>2011-2012</c:v>
                </c:pt>
                <c:pt idx="3">
                  <c:v>2012-2013</c:v>
                </c:pt>
                <c:pt idx="4">
                  <c:v>2013-2014</c:v>
                </c:pt>
                <c:pt idx="5">
                  <c:v>2014-2015</c:v>
                </c:pt>
              </c:strCache>
            </c:strRef>
          </c:cat>
          <c:val>
            <c:numRef>
              <c:f>'Forecast-Actuals'!$B$160:$G$160</c:f>
              <c:numCache>
                <c:formatCode>General</c:formatCode>
                <c:ptCount val="6"/>
                <c:pt idx="0">
                  <c:v>369</c:v>
                </c:pt>
                <c:pt idx="1">
                  <c:v>334</c:v>
                </c:pt>
                <c:pt idx="2">
                  <c:v>323</c:v>
                </c:pt>
                <c:pt idx="3">
                  <c:v>317</c:v>
                </c:pt>
                <c:pt idx="4">
                  <c:v>359</c:v>
                </c:pt>
                <c:pt idx="5">
                  <c:v>349</c:v>
                </c:pt>
              </c:numCache>
            </c:numRef>
          </c:val>
        </c:ser>
        <c:ser>
          <c:idx val="5"/>
          <c:order val="4"/>
          <c:tx>
            <c:strRef>
              <c:f>'Forecast-Actuals'!$A$193</c:f>
              <c:strCache>
                <c:ptCount val="1"/>
                <c:pt idx="0">
                  <c:v>Division E</c:v>
                </c:pt>
              </c:strCache>
            </c:strRef>
          </c:tx>
          <c:cat>
            <c:strRef>
              <c:f>'Forecast-Actuals'!$B$29:$G$29</c:f>
              <c:strCache>
                <c:ptCount val="6"/>
                <c:pt idx="0">
                  <c:v>2009-2010</c:v>
                </c:pt>
                <c:pt idx="1">
                  <c:v>2010-2011</c:v>
                </c:pt>
                <c:pt idx="2">
                  <c:v>2011-2012</c:v>
                </c:pt>
                <c:pt idx="3">
                  <c:v>2012-2013</c:v>
                </c:pt>
                <c:pt idx="4">
                  <c:v>2013-2014</c:v>
                </c:pt>
                <c:pt idx="5">
                  <c:v>2014-2015</c:v>
                </c:pt>
              </c:strCache>
            </c:strRef>
          </c:cat>
          <c:val>
            <c:numRef>
              <c:f>'Forecast-Actuals'!$B$197:$G$197</c:f>
              <c:numCache>
                <c:formatCode>General</c:formatCode>
                <c:ptCount val="6"/>
                <c:pt idx="0">
                  <c:v>289</c:v>
                </c:pt>
                <c:pt idx="1">
                  <c:v>232</c:v>
                </c:pt>
                <c:pt idx="2">
                  <c:v>314</c:v>
                </c:pt>
                <c:pt idx="3">
                  <c:v>326</c:v>
                </c:pt>
                <c:pt idx="4">
                  <c:v>319</c:v>
                </c:pt>
                <c:pt idx="5">
                  <c:v>328</c:v>
                </c:pt>
              </c:numCache>
            </c:numRef>
          </c:val>
        </c:ser>
        <c:marker val="1"/>
        <c:axId val="155084672"/>
        <c:axId val="155086208"/>
      </c:lineChart>
      <c:catAx>
        <c:axId val="155084672"/>
        <c:scaling>
          <c:orientation val="minMax"/>
        </c:scaling>
        <c:axPos val="b"/>
        <c:majorTickMark val="none"/>
        <c:tickLblPos val="nextTo"/>
        <c:crossAx val="155086208"/>
        <c:crosses val="autoZero"/>
        <c:auto val="1"/>
        <c:lblAlgn val="ctr"/>
        <c:lblOffset val="100"/>
      </c:catAx>
      <c:valAx>
        <c:axId val="15508620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Number of Members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155084672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Average Number of Members/</a:t>
            </a:r>
            <a:r>
              <a:rPr lang="en-US" baseline="0"/>
              <a:t>Club (Base)</a:t>
            </a:r>
            <a:endParaRPr lang="en-US"/>
          </a:p>
        </c:rich>
      </c:tx>
      <c:layout/>
    </c:title>
    <c:plotArea>
      <c:layout/>
      <c:lineChart>
        <c:grouping val="standard"/>
        <c:ser>
          <c:idx val="1"/>
          <c:order val="0"/>
          <c:tx>
            <c:strRef>
              <c:f>'Forecast-Actuals'!$A$38</c:f>
              <c:strCache>
                <c:ptCount val="1"/>
                <c:pt idx="0">
                  <c:v>Division A</c:v>
                </c:pt>
              </c:strCache>
            </c:strRef>
          </c:tx>
          <c:cat>
            <c:strRef>
              <c:f>'Forecast-Actuals'!$B$38:$G$38</c:f>
              <c:strCache>
                <c:ptCount val="6"/>
                <c:pt idx="0">
                  <c:v>2009-2010</c:v>
                </c:pt>
                <c:pt idx="1">
                  <c:v>2010-2011</c:v>
                </c:pt>
                <c:pt idx="2">
                  <c:v>2011-2012</c:v>
                </c:pt>
                <c:pt idx="3">
                  <c:v>2012-2013</c:v>
                </c:pt>
                <c:pt idx="4">
                  <c:v>2013-2014</c:v>
                </c:pt>
                <c:pt idx="5">
                  <c:v>2014-2015</c:v>
                </c:pt>
              </c:strCache>
            </c:strRef>
          </c:cat>
          <c:val>
            <c:numRef>
              <c:f>'Forecast-Actuals'!$B$45:$G$45</c:f>
              <c:numCache>
                <c:formatCode>0.00</c:formatCode>
                <c:ptCount val="6"/>
                <c:pt idx="0">
                  <c:v>11.764705882352942</c:v>
                </c:pt>
                <c:pt idx="1">
                  <c:v>13.0625</c:v>
                </c:pt>
                <c:pt idx="2">
                  <c:v>11.866666666666667</c:v>
                </c:pt>
                <c:pt idx="3">
                  <c:v>12</c:v>
                </c:pt>
                <c:pt idx="4">
                  <c:v>11.5</c:v>
                </c:pt>
                <c:pt idx="5">
                  <c:v>12.8</c:v>
                </c:pt>
              </c:numCache>
            </c:numRef>
          </c:val>
        </c:ser>
        <c:ser>
          <c:idx val="2"/>
          <c:order val="1"/>
          <c:tx>
            <c:strRef>
              <c:f>'Forecast-Actuals'!$A$69</c:f>
              <c:strCache>
                <c:ptCount val="1"/>
                <c:pt idx="0">
                  <c:v>Division B</c:v>
                </c:pt>
              </c:strCache>
            </c:strRef>
          </c:tx>
          <c:cat>
            <c:strRef>
              <c:f>'Forecast-Actuals'!$B$38:$G$38</c:f>
              <c:strCache>
                <c:ptCount val="6"/>
                <c:pt idx="0">
                  <c:v>2009-2010</c:v>
                </c:pt>
                <c:pt idx="1">
                  <c:v>2010-2011</c:v>
                </c:pt>
                <c:pt idx="2">
                  <c:v>2011-2012</c:v>
                </c:pt>
                <c:pt idx="3">
                  <c:v>2012-2013</c:v>
                </c:pt>
                <c:pt idx="4">
                  <c:v>2013-2014</c:v>
                </c:pt>
                <c:pt idx="5">
                  <c:v>2014-2015</c:v>
                </c:pt>
              </c:strCache>
            </c:strRef>
          </c:cat>
          <c:val>
            <c:numRef>
              <c:f>'Forecast-Actuals'!$B$76:$G$76</c:f>
              <c:numCache>
                <c:formatCode>#,##0.00</c:formatCode>
                <c:ptCount val="6"/>
                <c:pt idx="0">
                  <c:v>18.428571428571427</c:v>
                </c:pt>
                <c:pt idx="1">
                  <c:v>19.350000000000001</c:v>
                </c:pt>
                <c:pt idx="2">
                  <c:v>19.80952380952381</c:v>
                </c:pt>
                <c:pt idx="3">
                  <c:v>17.3</c:v>
                </c:pt>
                <c:pt idx="4">
                  <c:v>15.380952380952381</c:v>
                </c:pt>
                <c:pt idx="5">
                  <c:v>17.476190476190474</c:v>
                </c:pt>
              </c:numCache>
            </c:numRef>
          </c:val>
        </c:ser>
        <c:ser>
          <c:idx val="4"/>
          <c:order val="2"/>
          <c:tx>
            <c:strRef>
              <c:f>'Forecast-Actuals'!$A$112</c:f>
              <c:strCache>
                <c:ptCount val="1"/>
                <c:pt idx="0">
                  <c:v>Division C</c:v>
                </c:pt>
              </c:strCache>
            </c:strRef>
          </c:tx>
          <c:cat>
            <c:strRef>
              <c:f>'Forecast-Actuals'!$B$38:$G$38</c:f>
              <c:strCache>
                <c:ptCount val="6"/>
                <c:pt idx="0">
                  <c:v>2009-2010</c:v>
                </c:pt>
                <c:pt idx="1">
                  <c:v>2010-2011</c:v>
                </c:pt>
                <c:pt idx="2">
                  <c:v>2011-2012</c:v>
                </c:pt>
                <c:pt idx="3">
                  <c:v>2012-2013</c:v>
                </c:pt>
                <c:pt idx="4">
                  <c:v>2013-2014</c:v>
                </c:pt>
                <c:pt idx="5">
                  <c:v>2014-2015</c:v>
                </c:pt>
              </c:strCache>
            </c:strRef>
          </c:cat>
          <c:val>
            <c:numRef>
              <c:f>'Forecast-Actuals'!$B$119:$G$119</c:f>
              <c:numCache>
                <c:formatCode>#,##0.00</c:formatCode>
                <c:ptCount val="6"/>
                <c:pt idx="0">
                  <c:v>15.611111111111111</c:v>
                </c:pt>
                <c:pt idx="1">
                  <c:v>16.238095238095237</c:v>
                </c:pt>
                <c:pt idx="2">
                  <c:v>15</c:v>
                </c:pt>
                <c:pt idx="3">
                  <c:v>14.35</c:v>
                </c:pt>
                <c:pt idx="4">
                  <c:v>14.863636363636363</c:v>
                </c:pt>
                <c:pt idx="5">
                  <c:v>15.136363636363637</c:v>
                </c:pt>
              </c:numCache>
            </c:numRef>
          </c:val>
        </c:ser>
        <c:ser>
          <c:idx val="5"/>
          <c:order val="3"/>
          <c:tx>
            <c:strRef>
              <c:f>'Forecast-Actuals'!$A$156</c:f>
              <c:strCache>
                <c:ptCount val="1"/>
                <c:pt idx="0">
                  <c:v>Division D</c:v>
                </c:pt>
              </c:strCache>
            </c:strRef>
          </c:tx>
          <c:cat>
            <c:strRef>
              <c:f>'Forecast-Actuals'!$B$38:$G$38</c:f>
              <c:strCache>
                <c:ptCount val="6"/>
                <c:pt idx="0">
                  <c:v>2009-2010</c:v>
                </c:pt>
                <c:pt idx="1">
                  <c:v>2010-2011</c:v>
                </c:pt>
                <c:pt idx="2">
                  <c:v>2011-2012</c:v>
                </c:pt>
                <c:pt idx="3">
                  <c:v>2012-2013</c:v>
                </c:pt>
                <c:pt idx="4">
                  <c:v>2013-2014</c:v>
                </c:pt>
                <c:pt idx="5">
                  <c:v>2014-2015</c:v>
                </c:pt>
              </c:strCache>
            </c:strRef>
          </c:cat>
          <c:val>
            <c:numRef>
              <c:f>'Forecast-Actuals'!$B$163:$G$163</c:f>
              <c:numCache>
                <c:formatCode>#,##0.00</c:formatCode>
                <c:ptCount val="6"/>
                <c:pt idx="0">
                  <c:v>18.45</c:v>
                </c:pt>
                <c:pt idx="1">
                  <c:v>18.555555555555557</c:v>
                </c:pt>
                <c:pt idx="2">
                  <c:v>19</c:v>
                </c:pt>
                <c:pt idx="3">
                  <c:v>18.647058823529413</c:v>
                </c:pt>
                <c:pt idx="4">
                  <c:v>19.944444444444443</c:v>
                </c:pt>
                <c:pt idx="5">
                  <c:v>19.388888888888889</c:v>
                </c:pt>
              </c:numCache>
            </c:numRef>
          </c:val>
        </c:ser>
        <c:ser>
          <c:idx val="6"/>
          <c:order val="4"/>
          <c:tx>
            <c:strRef>
              <c:f>'Forecast-Actuals'!$A$193</c:f>
              <c:strCache>
                <c:ptCount val="1"/>
                <c:pt idx="0">
                  <c:v>Division E</c:v>
                </c:pt>
              </c:strCache>
            </c:strRef>
          </c:tx>
          <c:cat>
            <c:strRef>
              <c:f>'Forecast-Actuals'!$B$38:$G$38</c:f>
              <c:strCache>
                <c:ptCount val="6"/>
                <c:pt idx="0">
                  <c:v>2009-2010</c:v>
                </c:pt>
                <c:pt idx="1">
                  <c:v>2010-2011</c:v>
                </c:pt>
                <c:pt idx="2">
                  <c:v>2011-2012</c:v>
                </c:pt>
                <c:pt idx="3">
                  <c:v>2012-2013</c:v>
                </c:pt>
                <c:pt idx="4">
                  <c:v>2013-2014</c:v>
                </c:pt>
                <c:pt idx="5">
                  <c:v>2014-2015</c:v>
                </c:pt>
              </c:strCache>
            </c:strRef>
          </c:cat>
          <c:val>
            <c:numRef>
              <c:f>'Forecast-Actuals'!$B$200:$G$200</c:f>
              <c:numCache>
                <c:formatCode>#,##0.00</c:formatCode>
                <c:ptCount val="6"/>
                <c:pt idx="0">
                  <c:v>15.210526315789474</c:v>
                </c:pt>
                <c:pt idx="1">
                  <c:v>12.210526315789474</c:v>
                </c:pt>
                <c:pt idx="2">
                  <c:v>14.952380952380953</c:v>
                </c:pt>
                <c:pt idx="3">
                  <c:v>15.523809523809524</c:v>
                </c:pt>
                <c:pt idx="4">
                  <c:v>15.19047619047619</c:v>
                </c:pt>
                <c:pt idx="5">
                  <c:v>16.399999999999999</c:v>
                </c:pt>
              </c:numCache>
            </c:numRef>
          </c:val>
        </c:ser>
        <c:marker val="1"/>
        <c:axId val="155156864"/>
        <c:axId val="155158400"/>
      </c:lineChart>
      <c:catAx>
        <c:axId val="155156864"/>
        <c:scaling>
          <c:orientation val="minMax"/>
        </c:scaling>
        <c:axPos val="b"/>
        <c:maj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55158400"/>
        <c:crosses val="autoZero"/>
        <c:auto val="1"/>
        <c:lblAlgn val="ctr"/>
        <c:lblOffset val="100"/>
      </c:catAx>
      <c:valAx>
        <c:axId val="15515840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Average Number of Members per</a:t>
                </a:r>
                <a:r>
                  <a:rPr lang="en-US" sz="1400" baseline="0"/>
                  <a:t> Club</a:t>
                </a:r>
                <a:endParaRPr lang="en-US" sz="1400"/>
              </a:p>
            </c:rich>
          </c:tx>
          <c:layout/>
        </c:title>
        <c:numFmt formatCode="0" sourceLinked="0"/>
        <c:majorTickMark val="none"/>
        <c:tickLblPos val="nextTo"/>
        <c:crossAx val="155156864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30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30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30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8894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8894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8894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9"/>
  <sheetViews>
    <sheetView tabSelected="1" zoomScaleNormal="100" workbookViewId="0">
      <selection activeCell="H7" sqref="H7"/>
    </sheetView>
  </sheetViews>
  <sheetFormatPr defaultRowHeight="15" outlineLevelRow="1"/>
  <cols>
    <col min="1" max="1" width="28.140625" customWidth="1"/>
    <col min="2" max="11" width="9.7109375" style="7" bestFit="1" customWidth="1"/>
    <col min="12" max="12" width="9.7109375" style="7" hidden="1" customWidth="1"/>
    <col min="13" max="13" width="9.140625" style="7" customWidth="1"/>
    <col min="14" max="14" width="10.85546875" style="7" bestFit="1" customWidth="1"/>
    <col min="15" max="16" width="9.140625" style="7"/>
    <col min="17" max="17" width="12.5703125" style="7" bestFit="1" customWidth="1"/>
    <col min="18" max="18" width="12.85546875" style="7" bestFit="1" customWidth="1"/>
  </cols>
  <sheetData>
    <row r="1" spans="1:18">
      <c r="A1" s="1" t="s">
        <v>79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20" t="s">
        <v>84</v>
      </c>
      <c r="N1" s="20"/>
      <c r="O1" s="20"/>
      <c r="P1" s="20"/>
      <c r="Q1" s="20"/>
      <c r="R1" s="20"/>
    </row>
    <row r="2" spans="1:18" hidden="1">
      <c r="A2" s="1" t="s">
        <v>52</v>
      </c>
      <c r="B2" s="8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/>
      <c r="M2" s="20"/>
      <c r="N2" s="20"/>
      <c r="O2" s="20"/>
      <c r="P2" s="20"/>
      <c r="Q2" s="20"/>
      <c r="R2" s="20"/>
    </row>
    <row r="3" spans="1:18" ht="17.25">
      <c r="A3" s="1" t="s">
        <v>87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/>
      <c r="M3" s="8" t="s">
        <v>50</v>
      </c>
      <c r="N3" s="8" t="s">
        <v>53</v>
      </c>
      <c r="O3" s="8" t="s">
        <v>54</v>
      </c>
      <c r="P3" s="8" t="s">
        <v>55</v>
      </c>
      <c r="Q3" s="8" t="s">
        <v>56</v>
      </c>
      <c r="R3" s="8" t="s">
        <v>57</v>
      </c>
    </row>
    <row r="4" spans="1:18" s="5" customFormat="1">
      <c r="A4" s="5" t="s">
        <v>46</v>
      </c>
      <c r="B4" s="13">
        <f t="shared" ref="B4:D4" si="0">C5</f>
        <v>94</v>
      </c>
      <c r="C4" s="13">
        <f t="shared" si="0"/>
        <v>94</v>
      </c>
      <c r="D4" s="13">
        <f t="shared" si="0"/>
        <v>91</v>
      </c>
      <c r="E4" s="13">
        <f>F5</f>
        <v>94</v>
      </c>
      <c r="F4" s="13">
        <f>G5</f>
        <v>90</v>
      </c>
      <c r="G4" s="22">
        <f>SUM(G39,G70,G113,G157,G194)</f>
        <v>91</v>
      </c>
      <c r="H4" s="22">
        <f>SUM(H39,H70,H113,H157,H194)</f>
        <v>92</v>
      </c>
      <c r="I4" s="22">
        <f>SUM(I39,I70,I113,I157,I194)</f>
        <v>92</v>
      </c>
      <c r="J4" s="22">
        <f>SUM(J39,J70,J113,J157,J194)</f>
        <v>93</v>
      </c>
      <c r="K4" s="22">
        <f>SUM(K39,K70,K113,K157,K194)</f>
        <v>93</v>
      </c>
      <c r="L4" s="13"/>
      <c r="M4" s="13" t="s">
        <v>51</v>
      </c>
      <c r="N4" s="13" t="s">
        <v>51</v>
      </c>
      <c r="O4" s="13" t="s">
        <v>51</v>
      </c>
      <c r="P4" s="13" t="s">
        <v>51</v>
      </c>
      <c r="Q4" s="13">
        <f>AVERAGE(B4:F4)</f>
        <v>92.6</v>
      </c>
      <c r="R4" s="13">
        <f>MEDIAN(B4:F4)</f>
        <v>94</v>
      </c>
    </row>
    <row r="5" spans="1:18">
      <c r="A5" t="s">
        <v>10</v>
      </c>
      <c r="B5" s="7">
        <f>SUM(B39,B70,B113,B157,B194)</f>
        <v>95</v>
      </c>
      <c r="C5" s="7">
        <f>SUM(C39,C70,C113,C157,C194)</f>
        <v>94</v>
      </c>
      <c r="D5" s="7">
        <f>SUM(D39,D70,D113,D157,D194)</f>
        <v>94</v>
      </c>
      <c r="E5" s="10">
        <f>SUM(E39,E70,E113,E157,E194)</f>
        <v>91</v>
      </c>
      <c r="F5" s="7">
        <f>SUM(F39,F70,F113,F157,F194)</f>
        <v>94</v>
      </c>
      <c r="G5" s="7">
        <v>90</v>
      </c>
      <c r="H5" s="23">
        <f>G4</f>
        <v>91</v>
      </c>
      <c r="I5" s="23">
        <f t="shared" ref="I5:K5" si="1">H4</f>
        <v>92</v>
      </c>
      <c r="J5" s="23">
        <f t="shared" si="1"/>
        <v>92</v>
      </c>
      <c r="K5" s="23">
        <f t="shared" si="1"/>
        <v>93</v>
      </c>
      <c r="M5" s="13" t="s">
        <v>51</v>
      </c>
      <c r="N5" s="13" t="s">
        <v>51</v>
      </c>
      <c r="O5" s="13" t="s">
        <v>51</v>
      </c>
      <c r="P5" s="13" t="s">
        <v>51</v>
      </c>
      <c r="Q5" s="13">
        <f>AVERAGE(B5:G5)</f>
        <v>93</v>
      </c>
      <c r="R5" s="13">
        <f>MEDIAN(B5:G5)</f>
        <v>94</v>
      </c>
    </row>
    <row r="6" spans="1:18">
      <c r="A6" t="s">
        <v>11</v>
      </c>
      <c r="B6" s="7">
        <f t="shared" ref="B6:K6" si="2">ROUNDUP(B5*1.03,0)</f>
        <v>98</v>
      </c>
      <c r="C6" s="7">
        <f t="shared" si="2"/>
        <v>97</v>
      </c>
      <c r="D6" s="7">
        <f t="shared" si="2"/>
        <v>97</v>
      </c>
      <c r="E6" s="10">
        <f t="shared" si="2"/>
        <v>94</v>
      </c>
      <c r="F6" s="7">
        <f t="shared" si="2"/>
        <v>97</v>
      </c>
      <c r="G6" s="7">
        <f t="shared" si="2"/>
        <v>93</v>
      </c>
      <c r="H6" s="23">
        <f t="shared" si="2"/>
        <v>94</v>
      </c>
      <c r="I6" s="23">
        <f t="shared" si="2"/>
        <v>95</v>
      </c>
      <c r="J6" s="23">
        <f t="shared" si="2"/>
        <v>95</v>
      </c>
      <c r="K6" s="23">
        <f t="shared" si="2"/>
        <v>96</v>
      </c>
      <c r="M6" s="13" t="s">
        <v>51</v>
      </c>
      <c r="N6" s="13" t="s">
        <v>51</v>
      </c>
      <c r="O6" s="13" t="s">
        <v>51</v>
      </c>
      <c r="P6" s="13" t="s">
        <v>51</v>
      </c>
      <c r="Q6" s="13">
        <f t="shared" ref="Q6:Q16" si="3">AVERAGE(B6:G6)</f>
        <v>96</v>
      </c>
      <c r="R6" s="13">
        <f t="shared" ref="R6:R16" si="4">MEDIAN(B6:G6)</f>
        <v>97</v>
      </c>
    </row>
    <row r="7" spans="1:18">
      <c r="A7" t="s">
        <v>12</v>
      </c>
      <c r="B7" s="7">
        <f t="shared" ref="B7:K7" si="5">ROUNDUP(B5*1.05,0)</f>
        <v>100</v>
      </c>
      <c r="C7" s="7">
        <f t="shared" si="5"/>
        <v>99</v>
      </c>
      <c r="D7" s="7">
        <f t="shared" si="5"/>
        <v>99</v>
      </c>
      <c r="E7" s="10">
        <f t="shared" si="5"/>
        <v>96</v>
      </c>
      <c r="F7" s="7">
        <f t="shared" si="5"/>
        <v>99</v>
      </c>
      <c r="G7" s="7">
        <f t="shared" si="5"/>
        <v>95</v>
      </c>
      <c r="H7" s="23">
        <f t="shared" si="5"/>
        <v>96</v>
      </c>
      <c r="I7" s="23">
        <f t="shared" si="5"/>
        <v>97</v>
      </c>
      <c r="J7" s="23">
        <f t="shared" si="5"/>
        <v>97</v>
      </c>
      <c r="K7" s="23">
        <f t="shared" si="5"/>
        <v>98</v>
      </c>
      <c r="M7" s="13" t="s">
        <v>51</v>
      </c>
      <c r="N7" s="13" t="s">
        <v>51</v>
      </c>
      <c r="O7" s="13" t="s">
        <v>51</v>
      </c>
      <c r="P7" s="13" t="s">
        <v>51</v>
      </c>
      <c r="Q7" s="13">
        <f t="shared" si="3"/>
        <v>98</v>
      </c>
      <c r="R7" s="13">
        <f t="shared" si="4"/>
        <v>99</v>
      </c>
    </row>
    <row r="8" spans="1:18">
      <c r="A8" t="s">
        <v>92</v>
      </c>
      <c r="B8" s="7">
        <f t="shared" ref="B8:K8" si="6">ROUNDUP(B5*1.08,0)</f>
        <v>103</v>
      </c>
      <c r="C8" s="7">
        <f t="shared" si="6"/>
        <v>102</v>
      </c>
      <c r="D8" s="7">
        <f t="shared" si="6"/>
        <v>102</v>
      </c>
      <c r="E8" s="10">
        <f t="shared" si="6"/>
        <v>99</v>
      </c>
      <c r="F8" s="7">
        <f t="shared" si="6"/>
        <v>102</v>
      </c>
      <c r="G8" s="7">
        <f t="shared" si="6"/>
        <v>98</v>
      </c>
      <c r="H8" s="23">
        <f t="shared" si="6"/>
        <v>99</v>
      </c>
      <c r="I8" s="23">
        <f t="shared" si="6"/>
        <v>100</v>
      </c>
      <c r="J8" s="23">
        <f t="shared" si="6"/>
        <v>100</v>
      </c>
      <c r="K8" s="23">
        <f t="shared" si="6"/>
        <v>101</v>
      </c>
      <c r="M8" s="13" t="s">
        <v>51</v>
      </c>
      <c r="N8" s="13" t="s">
        <v>51</v>
      </c>
      <c r="O8" s="13" t="s">
        <v>51</v>
      </c>
      <c r="P8" s="13" t="s">
        <v>51</v>
      </c>
      <c r="Q8" s="13">
        <f t="shared" si="3"/>
        <v>101</v>
      </c>
      <c r="R8" s="13">
        <f t="shared" si="4"/>
        <v>102</v>
      </c>
    </row>
    <row r="9" spans="1:18">
      <c r="A9" t="s">
        <v>47</v>
      </c>
      <c r="B9" s="14">
        <f>B18/B4</f>
        <v>15.98936170212766</v>
      </c>
      <c r="C9" s="14">
        <f>C18/C4</f>
        <v>16.287234042553191</v>
      </c>
      <c r="D9" s="14">
        <f>D18/D4</f>
        <v>15.736263736263735</v>
      </c>
      <c r="E9" s="19">
        <f>E18/E4</f>
        <v>15.595744680851064</v>
      </c>
      <c r="F9" s="19">
        <f>F18/F4</f>
        <v>16.722222222222221</v>
      </c>
      <c r="G9" s="14">
        <f>G18/G4</f>
        <v>15.934065934065934</v>
      </c>
      <c r="H9" s="24">
        <f>H18/H4</f>
        <v>15.630434782608695</v>
      </c>
      <c r="I9" s="24">
        <f>I18/I4</f>
        <v>15.510869565217391</v>
      </c>
      <c r="J9" s="24">
        <f>J18/J4</f>
        <v>15.21505376344086</v>
      </c>
      <c r="K9" s="24">
        <f>K18/K4</f>
        <v>15.365591397849462</v>
      </c>
      <c r="L9" s="14"/>
      <c r="M9" s="13" t="s">
        <v>51</v>
      </c>
      <c r="N9" s="13" t="s">
        <v>51</v>
      </c>
      <c r="O9" s="13" t="s">
        <v>51</v>
      </c>
      <c r="P9" s="13" t="s">
        <v>51</v>
      </c>
      <c r="Q9" s="21">
        <f t="shared" si="3"/>
        <v>16.044148719680635</v>
      </c>
      <c r="R9" s="21">
        <f t="shared" si="4"/>
        <v>15.961713818096797</v>
      </c>
    </row>
    <row r="10" spans="1:18">
      <c r="A10" t="s">
        <v>60</v>
      </c>
      <c r="B10" s="7">
        <f>SUM(B46,B77,B120,B164,B201)</f>
        <v>95</v>
      </c>
      <c r="C10" s="7">
        <f t="shared" ref="C10:K10" si="7">SUM(C46,C77,C120,C164,C201)</f>
        <v>94</v>
      </c>
      <c r="D10" s="7">
        <f t="shared" si="7"/>
        <v>94</v>
      </c>
      <c r="E10" s="7">
        <f t="shared" si="7"/>
        <v>91</v>
      </c>
      <c r="F10" s="7">
        <f t="shared" si="7"/>
        <v>94</v>
      </c>
      <c r="G10" s="7">
        <f t="shared" si="7"/>
        <v>91</v>
      </c>
      <c r="H10" s="23">
        <f t="shared" si="7"/>
        <v>84</v>
      </c>
      <c r="I10" s="23">
        <f t="shared" si="7"/>
        <v>77.000000000000014</v>
      </c>
      <c r="J10" s="23">
        <f t="shared" si="7"/>
        <v>70</v>
      </c>
      <c r="K10" s="23">
        <f t="shared" si="7"/>
        <v>63.000000000000014</v>
      </c>
      <c r="L10" s="14"/>
      <c r="M10" s="7" t="s">
        <v>51</v>
      </c>
      <c r="N10" s="7" t="s">
        <v>51</v>
      </c>
      <c r="O10" s="7" t="s">
        <v>51</v>
      </c>
      <c r="P10" s="7" t="s">
        <v>51</v>
      </c>
      <c r="Q10" s="16">
        <f t="shared" ref="Q10:Q13" si="8">AVERAGE(B10:F10)</f>
        <v>93.6</v>
      </c>
      <c r="R10" s="16">
        <f t="shared" ref="R10:R13" si="9">MEDIAN(B10:F10)</f>
        <v>94</v>
      </c>
    </row>
    <row r="11" spans="1:18">
      <c r="A11" t="s">
        <v>61</v>
      </c>
      <c r="B11" s="7">
        <f t="shared" ref="B11:K11" si="10">SUM(B47,B78,B121,B165,B202)</f>
        <v>95</v>
      </c>
      <c r="C11" s="7">
        <f t="shared" si="10"/>
        <v>94</v>
      </c>
      <c r="D11" s="7">
        <f t="shared" si="10"/>
        <v>94</v>
      </c>
      <c r="E11" s="7">
        <f t="shared" si="10"/>
        <v>91</v>
      </c>
      <c r="F11" s="7">
        <f t="shared" si="10"/>
        <v>94</v>
      </c>
      <c r="G11" s="7">
        <f t="shared" si="10"/>
        <v>91</v>
      </c>
      <c r="H11" s="23">
        <f t="shared" si="10"/>
        <v>86</v>
      </c>
      <c r="I11" s="23">
        <f t="shared" si="10"/>
        <v>81</v>
      </c>
      <c r="J11" s="23">
        <f t="shared" si="10"/>
        <v>76</v>
      </c>
      <c r="K11" s="23">
        <f t="shared" si="10"/>
        <v>71</v>
      </c>
      <c r="L11" s="14" t="e">
        <f>K11+#REF!</f>
        <v>#REF!</v>
      </c>
      <c r="M11" s="7" t="s">
        <v>51</v>
      </c>
      <c r="N11" s="7" t="s">
        <v>51</v>
      </c>
      <c r="O11" s="7" t="s">
        <v>51</v>
      </c>
      <c r="P11" s="7" t="s">
        <v>51</v>
      </c>
      <c r="Q11" s="16">
        <f t="shared" si="8"/>
        <v>93.6</v>
      </c>
      <c r="R11" s="16">
        <f t="shared" si="9"/>
        <v>94</v>
      </c>
    </row>
    <row r="12" spans="1:18">
      <c r="A12" t="s">
        <v>67</v>
      </c>
      <c r="B12" s="7">
        <f t="shared" ref="B12:K12" si="11">SUM(B48,B79,B122,B166,B203)</f>
        <v>1526</v>
      </c>
      <c r="C12" s="7">
        <f t="shared" si="11"/>
        <v>1503</v>
      </c>
      <c r="D12" s="7">
        <f t="shared" si="11"/>
        <v>1531</v>
      </c>
      <c r="E12" s="7">
        <f t="shared" si="11"/>
        <v>1432</v>
      </c>
      <c r="F12" s="7">
        <f t="shared" si="11"/>
        <v>1466</v>
      </c>
      <c r="G12" s="7">
        <f t="shared" si="11"/>
        <v>1505</v>
      </c>
      <c r="H12" s="27">
        <f t="shared" si="11"/>
        <v>1500.5</v>
      </c>
      <c r="I12" s="27">
        <f t="shared" si="11"/>
        <v>1496</v>
      </c>
      <c r="J12" s="27">
        <f t="shared" si="11"/>
        <v>1491.5</v>
      </c>
      <c r="K12" s="27">
        <f t="shared" si="11"/>
        <v>1487</v>
      </c>
      <c r="L12" s="14"/>
      <c r="M12" s="7" t="s">
        <v>51</v>
      </c>
      <c r="N12" s="7" t="s">
        <v>51</v>
      </c>
      <c r="O12" s="7" t="s">
        <v>51</v>
      </c>
      <c r="P12" s="7" t="s">
        <v>51</v>
      </c>
      <c r="Q12" s="16">
        <f t="shared" si="8"/>
        <v>1491.6</v>
      </c>
      <c r="R12" s="16">
        <f t="shared" si="9"/>
        <v>1503</v>
      </c>
    </row>
    <row r="13" spans="1:18">
      <c r="A13" t="s">
        <v>68</v>
      </c>
      <c r="B13" s="7">
        <f t="shared" ref="B13:K13" si="12">SUM(B49,B80,B123,B167,B204)</f>
        <v>1526</v>
      </c>
      <c r="C13" s="7">
        <f t="shared" si="12"/>
        <v>1503</v>
      </c>
      <c r="D13" s="7">
        <f t="shared" si="12"/>
        <v>1531</v>
      </c>
      <c r="E13" s="7">
        <f t="shared" si="12"/>
        <v>1432</v>
      </c>
      <c r="F13" s="7">
        <f t="shared" si="12"/>
        <v>1466</v>
      </c>
      <c r="G13" s="7">
        <f t="shared" si="12"/>
        <v>1505</v>
      </c>
      <c r="H13" s="27">
        <f t="shared" si="12"/>
        <v>1491.5</v>
      </c>
      <c r="I13" s="27">
        <f t="shared" si="12"/>
        <v>1478</v>
      </c>
      <c r="J13" s="27">
        <f t="shared" si="12"/>
        <v>1464.5</v>
      </c>
      <c r="K13" s="27">
        <f t="shared" si="12"/>
        <v>1451</v>
      </c>
      <c r="L13" s="14"/>
      <c r="M13" s="7" t="s">
        <v>51</v>
      </c>
      <c r="N13" s="7" t="s">
        <v>51</v>
      </c>
      <c r="O13" s="7" t="s">
        <v>51</v>
      </c>
      <c r="P13" s="7" t="s">
        <v>51</v>
      </c>
      <c r="Q13" s="16">
        <f t="shared" si="8"/>
        <v>1491.6</v>
      </c>
      <c r="R13" s="16">
        <f t="shared" si="9"/>
        <v>1503</v>
      </c>
    </row>
    <row r="14" spans="1:18">
      <c r="A14" t="s">
        <v>76</v>
      </c>
      <c r="B14" s="11">
        <f>(B4-B5)/B5</f>
        <v>-1.0526315789473684E-2</v>
      </c>
      <c r="C14" s="11">
        <f t="shared" ref="C14:K14" si="13">(C4-C5)/C5</f>
        <v>0</v>
      </c>
      <c r="D14" s="11">
        <f t="shared" si="13"/>
        <v>-3.1914893617021274E-2</v>
      </c>
      <c r="E14" s="9">
        <f t="shared" si="13"/>
        <v>3.2967032967032968E-2</v>
      </c>
      <c r="F14" s="11">
        <f t="shared" si="13"/>
        <v>-4.2553191489361701E-2</v>
      </c>
      <c r="G14" s="25">
        <f t="shared" si="13"/>
        <v>1.1111111111111112E-2</v>
      </c>
      <c r="H14" s="25">
        <f t="shared" si="13"/>
        <v>1.098901098901099E-2</v>
      </c>
      <c r="I14" s="25">
        <f t="shared" si="13"/>
        <v>0</v>
      </c>
      <c r="J14" s="25">
        <f t="shared" si="13"/>
        <v>1.0869565217391304E-2</v>
      </c>
      <c r="K14" s="25">
        <f t="shared" si="13"/>
        <v>0</v>
      </c>
      <c r="L14" s="7" t="e">
        <f t="shared" ref="L14" si="14">(L8-L9)/L9</f>
        <v>#DIV/0!</v>
      </c>
      <c r="M14" s="13" t="s">
        <v>51</v>
      </c>
      <c r="N14" s="13" t="s">
        <v>51</v>
      </c>
      <c r="O14" s="13" t="s">
        <v>51</v>
      </c>
      <c r="P14" s="13" t="s">
        <v>51</v>
      </c>
      <c r="Q14" s="18">
        <f t="shared" si="3"/>
        <v>-6.8193761362854294E-3</v>
      </c>
      <c r="R14" s="18">
        <f t="shared" si="4"/>
        <v>-5.263157894736842E-3</v>
      </c>
    </row>
    <row r="15" spans="1:18">
      <c r="A15" t="s">
        <v>75</v>
      </c>
      <c r="B15" s="9" t="s">
        <v>51</v>
      </c>
      <c r="C15" s="7">
        <f>B4-C4</f>
        <v>0</v>
      </c>
      <c r="D15" s="7">
        <f>D4-C4</f>
        <v>-3</v>
      </c>
      <c r="E15" s="7">
        <f t="shared" ref="E15:F15" si="15">E4-D4</f>
        <v>3</v>
      </c>
      <c r="F15" s="7">
        <f t="shared" si="15"/>
        <v>-4</v>
      </c>
      <c r="G15" s="23">
        <f t="shared" ref="G15" si="16">G4-F4</f>
        <v>1</v>
      </c>
      <c r="H15" s="23">
        <f t="shared" ref="H15" si="17">H4-G4</f>
        <v>1</v>
      </c>
      <c r="I15" s="23">
        <f t="shared" ref="I15" si="18">I4-H4</f>
        <v>0</v>
      </c>
      <c r="J15" s="23">
        <f t="shared" ref="J15" si="19">J4-I4</f>
        <v>1</v>
      </c>
      <c r="K15" s="23">
        <f t="shared" ref="K15" si="20">K4-J4</f>
        <v>0</v>
      </c>
      <c r="M15" s="13" t="s">
        <v>51</v>
      </c>
      <c r="N15" s="13" t="s">
        <v>51</v>
      </c>
      <c r="O15" s="13" t="s">
        <v>51</v>
      </c>
      <c r="P15" s="13" t="s">
        <v>51</v>
      </c>
      <c r="Q15" s="13">
        <f>AVERAGE(B15:G15)</f>
        <v>-0.6</v>
      </c>
      <c r="R15" s="13">
        <f t="shared" si="4"/>
        <v>0</v>
      </c>
    </row>
    <row r="16" spans="1:18">
      <c r="A16" t="s">
        <v>63</v>
      </c>
      <c r="B16" s="11" t="s">
        <v>51</v>
      </c>
      <c r="C16" s="11">
        <f>C15/B4</f>
        <v>0</v>
      </c>
      <c r="D16" s="11">
        <f t="shared" ref="D16:F16" si="21">D15/C4</f>
        <v>-3.1914893617021274E-2</v>
      </c>
      <c r="E16" s="11">
        <f t="shared" si="21"/>
        <v>3.2967032967032968E-2</v>
      </c>
      <c r="F16" s="11">
        <f t="shared" si="21"/>
        <v>-4.2553191489361701E-2</v>
      </c>
      <c r="G16" s="25">
        <f t="shared" ref="G16" si="22">G15/F4</f>
        <v>1.1111111111111112E-2</v>
      </c>
      <c r="H16" s="25">
        <f t="shared" ref="H16" si="23">H15/G4</f>
        <v>1.098901098901099E-2</v>
      </c>
      <c r="I16" s="25">
        <f t="shared" ref="I16" si="24">I15/H4</f>
        <v>0</v>
      </c>
      <c r="J16" s="25">
        <f t="shared" ref="J16" si="25">J15/I4</f>
        <v>1.0869565217391304E-2</v>
      </c>
      <c r="K16" s="25">
        <f t="shared" ref="K16" si="26">K15/J4</f>
        <v>0</v>
      </c>
      <c r="M16" s="13" t="s">
        <v>51</v>
      </c>
      <c r="N16" s="13" t="s">
        <v>51</v>
      </c>
      <c r="O16" s="13" t="s">
        <v>51</v>
      </c>
      <c r="P16" s="13" t="s">
        <v>51</v>
      </c>
      <c r="Q16" s="18">
        <f t="shared" si="3"/>
        <v>-6.0779882056477786E-3</v>
      </c>
      <c r="R16" s="18">
        <f t="shared" si="4"/>
        <v>0</v>
      </c>
    </row>
    <row r="17" spans="1:18" s="2" customFormat="1" ht="17.25">
      <c r="A17" s="1" t="s">
        <v>88</v>
      </c>
      <c r="B17" s="8" t="s">
        <v>0</v>
      </c>
      <c r="C17" s="8" t="s">
        <v>1</v>
      </c>
      <c r="D17" s="8" t="s">
        <v>2</v>
      </c>
      <c r="E17" s="8" t="s">
        <v>3</v>
      </c>
      <c r="F17" s="8" t="s">
        <v>4</v>
      </c>
      <c r="G17" s="8" t="s">
        <v>5</v>
      </c>
      <c r="H17" s="8" t="s">
        <v>6</v>
      </c>
      <c r="I17" s="8" t="s">
        <v>7</v>
      </c>
      <c r="J17" s="8" t="s">
        <v>8</v>
      </c>
      <c r="K17" s="8" t="s">
        <v>9</v>
      </c>
      <c r="L17" s="8"/>
      <c r="M17" s="8" t="s">
        <v>50</v>
      </c>
      <c r="N17" s="8" t="s">
        <v>53</v>
      </c>
      <c r="O17" s="8" t="s">
        <v>54</v>
      </c>
      <c r="P17" s="8" t="s">
        <v>55</v>
      </c>
      <c r="Q17" s="8" t="s">
        <v>56</v>
      </c>
      <c r="R17" s="8" t="s">
        <v>57</v>
      </c>
    </row>
    <row r="18" spans="1:18" s="4" customFormat="1">
      <c r="A18" s="5" t="s">
        <v>46</v>
      </c>
      <c r="B18" s="13">
        <f t="shared" ref="B18:D18" si="27">C19</f>
        <v>1503</v>
      </c>
      <c r="C18" s="13">
        <f t="shared" si="27"/>
        <v>1531</v>
      </c>
      <c r="D18" s="13">
        <f t="shared" si="27"/>
        <v>1432</v>
      </c>
      <c r="E18" s="13">
        <f>F19</f>
        <v>1466</v>
      </c>
      <c r="F18" s="13">
        <f>G19</f>
        <v>1505</v>
      </c>
      <c r="G18" s="22">
        <f>H19</f>
        <v>1450</v>
      </c>
      <c r="H18" s="22">
        <f t="shared" ref="H18:J18" si="28">I19</f>
        <v>1438</v>
      </c>
      <c r="I18" s="22">
        <f t="shared" si="28"/>
        <v>1427</v>
      </c>
      <c r="J18" s="22">
        <f t="shared" si="28"/>
        <v>1415</v>
      </c>
      <c r="K18" s="22">
        <v>1429</v>
      </c>
      <c r="L18" s="13"/>
      <c r="M18" s="7" t="s">
        <v>51</v>
      </c>
      <c r="N18" s="7" t="s">
        <v>51</v>
      </c>
      <c r="O18" s="7" t="s">
        <v>51</v>
      </c>
      <c r="P18" s="7" t="s">
        <v>51</v>
      </c>
      <c r="Q18" s="13">
        <f>AVERAGE(B18:F18)</f>
        <v>1487.4</v>
      </c>
      <c r="R18" s="21">
        <f>MEDIAN(B18:F18)</f>
        <v>1503</v>
      </c>
    </row>
    <row r="19" spans="1:18">
      <c r="A19" t="s">
        <v>10</v>
      </c>
      <c r="B19" s="7">
        <f>SUM(B42,B73,B116,B160,B197)</f>
        <v>1526</v>
      </c>
      <c r="C19" s="7">
        <f>SUM(C42,C73,C116,C160,C197)</f>
        <v>1503</v>
      </c>
      <c r="D19" s="7">
        <f>SUM(D42,D73,D116,D160,D197)</f>
        <v>1531</v>
      </c>
      <c r="E19" s="7">
        <f>SUM(E42,E73,E116,E160,E197)</f>
        <v>1432</v>
      </c>
      <c r="F19" s="7">
        <f>SUM(F42,F73,F116,F160,F197)</f>
        <v>1466</v>
      </c>
      <c r="G19" s="7">
        <f>SUM(G42,G73,G116,G160,G197)</f>
        <v>1505</v>
      </c>
      <c r="H19" s="23">
        <f>SUM(H42,H73,H116,H160,H197)</f>
        <v>1450</v>
      </c>
      <c r="I19" s="23">
        <f>SUM(I42,I73,I116,I160,I197)</f>
        <v>1438</v>
      </c>
      <c r="J19" s="23">
        <f>SUM(J42,J73,J116,J160,J197)</f>
        <v>1427</v>
      </c>
      <c r="K19" s="23">
        <f>SUM(K42,K73,K116,K160,K197)</f>
        <v>1415</v>
      </c>
      <c r="M19" s="7" t="s">
        <v>51</v>
      </c>
      <c r="N19" s="7" t="s">
        <v>51</v>
      </c>
      <c r="O19" s="7" t="s">
        <v>51</v>
      </c>
      <c r="P19" s="7" t="s">
        <v>51</v>
      </c>
      <c r="Q19" s="21">
        <f>AVERAGE(B19:G19)</f>
        <v>1493.8333333333333</v>
      </c>
      <c r="R19" s="21">
        <f>MEDIAN(B19:G19)</f>
        <v>1504</v>
      </c>
    </row>
    <row r="20" spans="1:18">
      <c r="A20" t="s">
        <v>91</v>
      </c>
      <c r="B20" s="11">
        <f>(B18-B19)/B19</f>
        <v>-1.5072083879423329E-2</v>
      </c>
      <c r="C20" s="11">
        <f t="shared" ref="C20:L20" si="29">(C18-C19)/C19</f>
        <v>1.8629407850964737E-2</v>
      </c>
      <c r="D20" s="11">
        <f t="shared" si="29"/>
        <v>-6.4663618549967342E-2</v>
      </c>
      <c r="E20" s="11">
        <f t="shared" si="29"/>
        <v>2.3743016759776536E-2</v>
      </c>
      <c r="F20" s="11">
        <f t="shared" si="29"/>
        <v>2.660300136425648E-2</v>
      </c>
      <c r="G20" s="25">
        <f t="shared" si="29"/>
        <v>-3.6544850498338874E-2</v>
      </c>
      <c r="H20" s="25">
        <f t="shared" si="29"/>
        <v>-8.2758620689655175E-3</v>
      </c>
      <c r="I20" s="25">
        <f t="shared" si="29"/>
        <v>-7.6495132127955496E-3</v>
      </c>
      <c r="J20" s="25">
        <f t="shared" si="29"/>
        <v>-8.4092501751927128E-3</v>
      </c>
      <c r="K20" s="25">
        <f t="shared" si="29"/>
        <v>9.893992932862191E-3</v>
      </c>
      <c r="L20" s="7" t="e">
        <f t="shared" si="29"/>
        <v>#DIV/0!</v>
      </c>
      <c r="M20" s="7" t="s">
        <v>51</v>
      </c>
      <c r="N20" s="7" t="s">
        <v>51</v>
      </c>
      <c r="O20" s="7" t="s">
        <v>51</v>
      </c>
      <c r="P20" s="7" t="s">
        <v>51</v>
      </c>
      <c r="Q20" s="11">
        <f>AVERAGE(B20:F20)</f>
        <v>-2.1520552908785837E-3</v>
      </c>
      <c r="R20" s="11">
        <f>MEDIAN(C20:F20)</f>
        <v>2.1186212305370634E-2</v>
      </c>
    </row>
    <row r="21" spans="1:18" s="2" customFormat="1" ht="17.25">
      <c r="A21" s="1" t="s">
        <v>89</v>
      </c>
      <c r="B21" s="8" t="s">
        <v>0</v>
      </c>
      <c r="C21" s="8" t="s">
        <v>1</v>
      </c>
      <c r="D21" s="8" t="s">
        <v>2</v>
      </c>
      <c r="E21" s="8" t="s">
        <v>3</v>
      </c>
      <c r="F21" s="8" t="s">
        <v>4</v>
      </c>
      <c r="G21" s="8" t="s">
        <v>5</v>
      </c>
      <c r="H21" s="8" t="s">
        <v>6</v>
      </c>
      <c r="I21" s="8" t="s">
        <v>7</v>
      </c>
      <c r="J21" s="8" t="s">
        <v>8</v>
      </c>
      <c r="K21" s="8" t="s">
        <v>9</v>
      </c>
      <c r="L21" s="8"/>
      <c r="M21" s="8" t="s">
        <v>50</v>
      </c>
      <c r="N21" s="8" t="s">
        <v>53</v>
      </c>
      <c r="O21" s="8" t="s">
        <v>54</v>
      </c>
      <c r="P21" s="8" t="s">
        <v>55</v>
      </c>
      <c r="Q21" s="8" t="s">
        <v>56</v>
      </c>
      <c r="R21" s="8" t="s">
        <v>57</v>
      </c>
    </row>
    <row r="22" spans="1:18" s="4" customFormat="1">
      <c r="A22" s="5" t="s">
        <v>46</v>
      </c>
      <c r="B22" s="7">
        <v>3218</v>
      </c>
      <c r="C22" s="7">
        <v>3297</v>
      </c>
      <c r="D22" s="7">
        <v>3073</v>
      </c>
      <c r="E22" s="7">
        <v>3090</v>
      </c>
      <c r="F22" s="7">
        <v>3232</v>
      </c>
      <c r="G22" s="22">
        <f>ROUNDUP(-17.9*6+3235.7,0)</f>
        <v>3129</v>
      </c>
      <c r="H22" s="22">
        <f>ROUNDUP(-17.9*7+3235.7,0)</f>
        <v>3111</v>
      </c>
      <c r="I22" s="22">
        <f>ROUNDUP(-17.9*8+3235.7,0)</f>
        <v>3093</v>
      </c>
      <c r="J22" s="22">
        <f>ROUNDUP(-17.9*9+3235.7,0)</f>
        <v>3075</v>
      </c>
      <c r="K22" s="22">
        <f>ROUNDUP(-17.9*10+3235.7,0)</f>
        <v>3057</v>
      </c>
      <c r="L22" s="13"/>
      <c r="M22" s="7" t="s">
        <v>51</v>
      </c>
      <c r="N22" s="7" t="s">
        <v>51</v>
      </c>
      <c r="O22" s="7" t="s">
        <v>51</v>
      </c>
      <c r="P22" s="7" t="s">
        <v>51</v>
      </c>
      <c r="Q22" s="13">
        <f>AVERAGE(B22:F22)</f>
        <v>3182</v>
      </c>
      <c r="R22" s="13">
        <f>MEDIAN(B22:F22)</f>
        <v>3218</v>
      </c>
    </row>
    <row r="23" spans="1:18">
      <c r="A23" t="s">
        <v>10</v>
      </c>
      <c r="B23" s="7">
        <f>SUM(B62,B93,B137,B180,B217)</f>
        <v>0</v>
      </c>
      <c r="C23" s="7">
        <f>SUM(C62,C93,C137,C180,C217)</f>
        <v>0</v>
      </c>
      <c r="D23" s="7">
        <f>SUM(D62,D93,D137,D180,D217)</f>
        <v>0</v>
      </c>
      <c r="E23" s="7">
        <f>SUM(E62,E93,E137,E180,E217)</f>
        <v>0</v>
      </c>
      <c r="F23" s="7">
        <f>SUM(F62,F93,F137,F180,F217)</f>
        <v>0</v>
      </c>
      <c r="G23" s="7">
        <v>3222</v>
      </c>
      <c r="H23" s="23">
        <f>G24</f>
        <v>3319</v>
      </c>
      <c r="I23" s="23">
        <f>H24</f>
        <v>3419</v>
      </c>
      <c r="J23" s="23">
        <f>I24</f>
        <v>3522</v>
      </c>
      <c r="K23" s="23">
        <f>J24</f>
        <v>3628</v>
      </c>
      <c r="M23" s="7" t="s">
        <v>51</v>
      </c>
      <c r="N23" s="7" t="s">
        <v>51</v>
      </c>
      <c r="O23" s="7" t="s">
        <v>51</v>
      </c>
      <c r="P23" s="7" t="s">
        <v>51</v>
      </c>
      <c r="Q23" s="7" t="s">
        <v>51</v>
      </c>
      <c r="R23" s="7" t="s">
        <v>51</v>
      </c>
    </row>
    <row r="24" spans="1:18">
      <c r="A24" t="s">
        <v>11</v>
      </c>
      <c r="B24" s="7">
        <f t="shared" ref="B24" si="30">ROUNDUP(B23*1.03,0)</f>
        <v>0</v>
      </c>
      <c r="C24" s="7">
        <f t="shared" ref="C24" si="31">ROUNDUP(C23*1.03,0)</f>
        <v>0</v>
      </c>
      <c r="D24" s="7">
        <f t="shared" ref="D24" si="32">ROUNDUP(D23*1.03,0)</f>
        <v>0</v>
      </c>
      <c r="E24" s="7">
        <f t="shared" ref="E24" si="33">ROUNDUP(E23*1.03,0)</f>
        <v>0</v>
      </c>
      <c r="F24" s="7">
        <f t="shared" ref="F24" si="34">ROUNDUP(F23*1.03,0)</f>
        <v>0</v>
      </c>
      <c r="G24" s="7">
        <f>ROUNDUP(G23*1.03,0)</f>
        <v>3319</v>
      </c>
      <c r="H24" s="23">
        <f>ROUNDUP(H23*1.03,0)</f>
        <v>3419</v>
      </c>
      <c r="I24" s="23">
        <f>ROUNDUP(I23*1.03,0)</f>
        <v>3522</v>
      </c>
      <c r="J24" s="23">
        <f>ROUNDUP(J23*1.03,0)</f>
        <v>3628</v>
      </c>
      <c r="K24" s="23">
        <f>ROUNDUP(K23*1.03,0)</f>
        <v>3737</v>
      </c>
      <c r="M24" s="7" t="s">
        <v>51</v>
      </c>
      <c r="N24" s="7" t="s">
        <v>51</v>
      </c>
      <c r="O24" s="7" t="s">
        <v>51</v>
      </c>
      <c r="P24" s="7" t="s">
        <v>51</v>
      </c>
      <c r="Q24" s="7" t="s">
        <v>51</v>
      </c>
      <c r="R24" s="7" t="s">
        <v>51</v>
      </c>
    </row>
    <row r="25" spans="1:18">
      <c r="A25" t="s">
        <v>12</v>
      </c>
      <c r="B25" s="7">
        <f t="shared" ref="B25:F25" si="35">ROUNDUP(B23*1.05,0)</f>
        <v>0</v>
      </c>
      <c r="C25" s="7">
        <f t="shared" si="35"/>
        <v>0</v>
      </c>
      <c r="D25" s="7">
        <f t="shared" si="35"/>
        <v>0</v>
      </c>
      <c r="E25" s="7">
        <f t="shared" si="35"/>
        <v>0</v>
      </c>
      <c r="F25" s="7">
        <f t="shared" si="35"/>
        <v>0</v>
      </c>
      <c r="G25" s="7">
        <f>ROUNDUP(G23*1.05,0)</f>
        <v>3384</v>
      </c>
      <c r="H25" s="23">
        <f>ROUNDUP(H23*1.05,0)</f>
        <v>3485</v>
      </c>
      <c r="I25" s="23">
        <f>ROUNDUP(I23*1.05,0)</f>
        <v>3590</v>
      </c>
      <c r="J25" s="23">
        <f>ROUNDUP(J23*1.05,0)</f>
        <v>3699</v>
      </c>
      <c r="K25" s="23">
        <f>ROUNDUP(K23*1.05,0)</f>
        <v>3810</v>
      </c>
      <c r="M25" s="7" t="s">
        <v>51</v>
      </c>
      <c r="N25" s="7" t="s">
        <v>51</v>
      </c>
      <c r="O25" s="7" t="s">
        <v>51</v>
      </c>
      <c r="P25" s="7" t="s">
        <v>51</v>
      </c>
      <c r="Q25" s="7" t="s">
        <v>51</v>
      </c>
      <c r="R25" s="7" t="s">
        <v>51</v>
      </c>
    </row>
    <row r="26" spans="1:18">
      <c r="A26" t="s">
        <v>15</v>
      </c>
      <c r="B26" s="7">
        <f t="shared" ref="B26:F26" si="36">ROUNDUP(B23*1.08,0)</f>
        <v>0</v>
      </c>
      <c r="C26" s="7">
        <f t="shared" si="36"/>
        <v>0</v>
      </c>
      <c r="D26" s="7">
        <f t="shared" si="36"/>
        <v>0</v>
      </c>
      <c r="E26" s="7">
        <f t="shared" si="36"/>
        <v>0</v>
      </c>
      <c r="F26" s="7">
        <f t="shared" si="36"/>
        <v>0</v>
      </c>
      <c r="G26" s="7">
        <f>ROUNDUP(G23*1.08,0)</f>
        <v>3480</v>
      </c>
      <c r="H26" s="23">
        <f>ROUNDUP(H23*1.08,0)</f>
        <v>3585</v>
      </c>
      <c r="I26" s="23">
        <f>ROUNDUP(I23*1.08,0)</f>
        <v>3693</v>
      </c>
      <c r="J26" s="23">
        <f>ROUNDUP(J23*1.08,0)</f>
        <v>3804</v>
      </c>
      <c r="K26" s="23">
        <f>ROUNDUP(K23*1.08,0)</f>
        <v>3919</v>
      </c>
      <c r="M26" s="7" t="s">
        <v>51</v>
      </c>
      <c r="N26" s="7" t="s">
        <v>51</v>
      </c>
      <c r="O26" s="7" t="s">
        <v>51</v>
      </c>
      <c r="P26" s="7" t="s">
        <v>51</v>
      </c>
      <c r="Q26" s="7" t="s">
        <v>51</v>
      </c>
      <c r="R26" s="7" t="s">
        <v>51</v>
      </c>
    </row>
    <row r="27" spans="1:18">
      <c r="A27" t="s">
        <v>58</v>
      </c>
      <c r="B27" s="9" t="s">
        <v>51</v>
      </c>
      <c r="C27" s="7">
        <f>C22-B22</f>
        <v>79</v>
      </c>
      <c r="D27" s="7">
        <f t="shared" ref="D27:F27" si="37">D22-C22</f>
        <v>-224</v>
      </c>
      <c r="E27" s="7">
        <f t="shared" si="37"/>
        <v>17</v>
      </c>
      <c r="F27" s="7">
        <f t="shared" si="37"/>
        <v>142</v>
      </c>
      <c r="G27" s="23">
        <f t="shared" ref="G27" si="38">G22-F22</f>
        <v>-103</v>
      </c>
      <c r="H27" s="23">
        <f t="shared" ref="H27" si="39">H22-G22</f>
        <v>-18</v>
      </c>
      <c r="I27" s="23">
        <f t="shared" ref="I27" si="40">I22-H22</f>
        <v>-18</v>
      </c>
      <c r="J27" s="23">
        <f t="shared" ref="J27" si="41">J22-I22</f>
        <v>-18</v>
      </c>
      <c r="K27" s="23">
        <f t="shared" ref="K27" si="42">K22-J22</f>
        <v>-18</v>
      </c>
      <c r="L27" s="7">
        <f t="shared" ref="L27" si="43">L22-K22</f>
        <v>-3057</v>
      </c>
      <c r="M27" s="7" t="s">
        <v>51</v>
      </c>
      <c r="N27" s="7" t="s">
        <v>51</v>
      </c>
      <c r="O27" s="7" t="s">
        <v>51</v>
      </c>
      <c r="P27" s="7" t="s">
        <v>51</v>
      </c>
      <c r="Q27" s="16">
        <f>AVERAGE(B27:F27)</f>
        <v>3.5</v>
      </c>
      <c r="R27" s="16">
        <f>MEDIAN(F28)</f>
        <v>4.5954692556634306E-2</v>
      </c>
    </row>
    <row r="28" spans="1:18">
      <c r="A28" t="s">
        <v>59</v>
      </c>
      <c r="B28" s="11" t="s">
        <v>51</v>
      </c>
      <c r="C28" s="15">
        <f>C27/B22</f>
        <v>2.4549409571162212E-2</v>
      </c>
      <c r="D28" s="15">
        <f t="shared" ref="D28:F28" si="44">D27/C22</f>
        <v>-6.7940552016985137E-2</v>
      </c>
      <c r="E28" s="15">
        <f t="shared" si="44"/>
        <v>5.5320533680442568E-3</v>
      </c>
      <c r="F28" s="15">
        <f t="shared" si="44"/>
        <v>4.5954692556634306E-2</v>
      </c>
      <c r="G28" s="26">
        <f t="shared" ref="G28" si="45">G27/F22</f>
        <v>-3.1868811881188119E-2</v>
      </c>
      <c r="H28" s="26">
        <f t="shared" ref="H28" si="46">H27/G22</f>
        <v>-5.7526366251198467E-3</v>
      </c>
      <c r="I28" s="26">
        <f t="shared" ref="I28" si="47">I27/H22</f>
        <v>-5.7859209257473485E-3</v>
      </c>
      <c r="J28" s="26">
        <f t="shared" ref="J28" si="48">J27/I22</f>
        <v>-5.8195926285160042E-3</v>
      </c>
      <c r="K28" s="26">
        <f>K27/J22</f>
        <v>-5.8536585365853658E-3</v>
      </c>
      <c r="L28" s="15">
        <f t="shared" ref="L28" si="49">L27/K22</f>
        <v>-1</v>
      </c>
      <c r="M28" s="7" t="s">
        <v>51</v>
      </c>
      <c r="N28" s="7" t="s">
        <v>51</v>
      </c>
      <c r="O28" s="7" t="s">
        <v>51</v>
      </c>
      <c r="P28" s="7" t="s">
        <v>51</v>
      </c>
      <c r="Q28" s="11">
        <f>AVERAGE(C28:F28)</f>
        <v>2.0239008697139089E-3</v>
      </c>
      <c r="R28" s="11">
        <f>MEDIAN(C28:F28)</f>
        <v>1.5040731469603235E-2</v>
      </c>
    </row>
    <row r="29" spans="1:18" ht="17.25">
      <c r="A29" s="1" t="s">
        <v>93</v>
      </c>
      <c r="B29" s="8" t="s">
        <v>0</v>
      </c>
      <c r="C29" s="8" t="s">
        <v>1</v>
      </c>
      <c r="D29" s="8" t="s">
        <v>2</v>
      </c>
      <c r="E29" s="8" t="s">
        <v>3</v>
      </c>
      <c r="F29" s="8" t="s">
        <v>4</v>
      </c>
      <c r="G29" s="8" t="s">
        <v>5</v>
      </c>
      <c r="H29" s="8" t="s">
        <v>6</v>
      </c>
      <c r="I29" s="8" t="s">
        <v>7</v>
      </c>
      <c r="J29" s="8" t="s">
        <v>8</v>
      </c>
      <c r="K29" s="8" t="s">
        <v>9</v>
      </c>
      <c r="L29" s="8"/>
      <c r="M29" s="8" t="s">
        <v>50</v>
      </c>
      <c r="N29" s="8" t="s">
        <v>53</v>
      </c>
      <c r="O29" s="8" t="s">
        <v>54</v>
      </c>
      <c r="P29" s="8" t="s">
        <v>55</v>
      </c>
      <c r="Q29" s="8" t="s">
        <v>56</v>
      </c>
      <c r="R29" s="8" t="s">
        <v>57</v>
      </c>
    </row>
    <row r="30" spans="1:18" s="5" customFormat="1">
      <c r="A30" s="5" t="s">
        <v>46</v>
      </c>
      <c r="B30" s="13">
        <v>30</v>
      </c>
      <c r="C30" s="13">
        <v>38</v>
      </c>
      <c r="D30" s="13">
        <v>34</v>
      </c>
      <c r="E30" s="13">
        <v>32</v>
      </c>
      <c r="F30" s="13">
        <v>38</v>
      </c>
      <c r="G30" s="29">
        <f>G4*G34</f>
        <v>38.001600000000003</v>
      </c>
      <c r="H30" s="29">
        <f>H4*H34</f>
        <v>39.7624</v>
      </c>
      <c r="I30" s="29">
        <f>I4*I34</f>
        <v>41.105600000000003</v>
      </c>
      <c r="J30" s="29">
        <f>J4*J34</f>
        <v>42.910200000000003</v>
      </c>
      <c r="K30" s="29">
        <f>K4*K34</f>
        <v>44.268000000000001</v>
      </c>
      <c r="L30" s="13" t="e">
        <f>K2*$N$30+$O$30</f>
        <v>#VALUE!</v>
      </c>
      <c r="M30" s="7" t="s">
        <v>51</v>
      </c>
      <c r="N30" s="7" t="s">
        <v>51</v>
      </c>
      <c r="O30" s="7" t="s">
        <v>51</v>
      </c>
      <c r="P30" s="7" t="s">
        <v>51</v>
      </c>
      <c r="Q30" s="21">
        <f>AVERAGE(B30:F30)</f>
        <v>34.4</v>
      </c>
      <c r="R30" s="21">
        <f>MEDIAN(B30:F30)</f>
        <v>34</v>
      </c>
    </row>
    <row r="31" spans="1:18">
      <c r="A31" t="s">
        <v>64</v>
      </c>
      <c r="B31" s="7">
        <f t="shared" ref="B31:E31" si="50">ROUNDUP(B5*0.4,0)</f>
        <v>38</v>
      </c>
      <c r="C31" s="7">
        <f t="shared" si="50"/>
        <v>38</v>
      </c>
      <c r="D31" s="7">
        <f t="shared" si="50"/>
        <v>38</v>
      </c>
      <c r="E31" s="7">
        <f t="shared" si="50"/>
        <v>37</v>
      </c>
      <c r="F31" s="7">
        <f t="shared" ref="F31" si="51">ROUNDUP(F5*0.4,0)</f>
        <v>38</v>
      </c>
      <c r="G31" s="7">
        <f>ROUNDUP(G5*0.4,0)</f>
        <v>36</v>
      </c>
      <c r="H31" s="23">
        <f t="shared" ref="H31:K31" si="52">ROUNDUP(H5*0.4,0)</f>
        <v>37</v>
      </c>
      <c r="I31" s="23">
        <f t="shared" si="52"/>
        <v>37</v>
      </c>
      <c r="J31" s="23">
        <f t="shared" si="52"/>
        <v>37</v>
      </c>
      <c r="K31" s="23">
        <f t="shared" si="52"/>
        <v>38</v>
      </c>
      <c r="M31" s="7" t="s">
        <v>51</v>
      </c>
      <c r="N31" s="7" t="s">
        <v>51</v>
      </c>
      <c r="O31" s="7" t="s">
        <v>51</v>
      </c>
      <c r="P31" s="7" t="s">
        <v>51</v>
      </c>
      <c r="Q31" s="21">
        <f t="shared" ref="Q30:Q33" si="53">AVERAGE(C31:F31)</f>
        <v>37.75</v>
      </c>
      <c r="R31" s="21">
        <f t="shared" ref="R30:R33" si="54">MEDIAN(C31:F31)</f>
        <v>38</v>
      </c>
    </row>
    <row r="32" spans="1:18">
      <c r="A32" t="s">
        <v>65</v>
      </c>
      <c r="B32" s="7">
        <f t="shared" ref="B32:E32" si="55">ROUNDUP(B5*0.45,0)</f>
        <v>43</v>
      </c>
      <c r="C32" s="7">
        <f t="shared" si="55"/>
        <v>43</v>
      </c>
      <c r="D32" s="7">
        <f t="shared" si="55"/>
        <v>43</v>
      </c>
      <c r="E32" s="7">
        <f t="shared" si="55"/>
        <v>41</v>
      </c>
      <c r="F32" s="7">
        <f t="shared" ref="F32" si="56">ROUNDUP(F5*0.45,0)</f>
        <v>43</v>
      </c>
      <c r="G32" s="7">
        <f>ROUNDUP(G5*0.45,0)</f>
        <v>41</v>
      </c>
      <c r="H32" s="23">
        <f t="shared" ref="H32:K32" si="57">ROUNDUP(H5*0.45,0)</f>
        <v>41</v>
      </c>
      <c r="I32" s="23">
        <f t="shared" si="57"/>
        <v>42</v>
      </c>
      <c r="J32" s="23">
        <f t="shared" si="57"/>
        <v>42</v>
      </c>
      <c r="K32" s="23">
        <f t="shared" si="57"/>
        <v>42</v>
      </c>
      <c r="M32" s="7" t="s">
        <v>51</v>
      </c>
      <c r="N32" s="7" t="s">
        <v>51</v>
      </c>
      <c r="O32" s="7" t="s">
        <v>51</v>
      </c>
      <c r="P32" s="7" t="s">
        <v>51</v>
      </c>
      <c r="Q32" s="21">
        <f t="shared" si="53"/>
        <v>42.5</v>
      </c>
      <c r="R32" s="21">
        <f t="shared" si="54"/>
        <v>43</v>
      </c>
    </row>
    <row r="33" spans="1:18">
      <c r="A33" t="s">
        <v>94</v>
      </c>
      <c r="B33" s="7">
        <f t="shared" ref="B33:E33" si="58">ROUNDUP(B5*0.5,0)</f>
        <v>48</v>
      </c>
      <c r="C33" s="7">
        <f t="shared" si="58"/>
        <v>47</v>
      </c>
      <c r="D33" s="7">
        <f t="shared" si="58"/>
        <v>47</v>
      </c>
      <c r="E33" s="7">
        <f t="shared" si="58"/>
        <v>46</v>
      </c>
      <c r="F33" s="7">
        <f t="shared" ref="F33" si="59">ROUNDUP(F5*0.5,0)</f>
        <v>47</v>
      </c>
      <c r="G33" s="7">
        <f>ROUNDUP(G5*0.5,0)</f>
        <v>45</v>
      </c>
      <c r="H33" s="23">
        <f t="shared" ref="H33:K33" si="60">ROUNDUP(H5*0.5,0)</f>
        <v>46</v>
      </c>
      <c r="I33" s="23">
        <f t="shared" si="60"/>
        <v>46</v>
      </c>
      <c r="J33" s="23">
        <f t="shared" si="60"/>
        <v>46</v>
      </c>
      <c r="K33" s="23">
        <f t="shared" si="60"/>
        <v>47</v>
      </c>
      <c r="M33" s="7" t="s">
        <v>51</v>
      </c>
      <c r="N33" s="7" t="s">
        <v>51</v>
      </c>
      <c r="O33" s="7" t="s">
        <v>51</v>
      </c>
      <c r="P33" s="7" t="s">
        <v>51</v>
      </c>
      <c r="Q33" s="21">
        <f t="shared" si="53"/>
        <v>46.75</v>
      </c>
      <c r="R33" s="21">
        <f t="shared" si="54"/>
        <v>47</v>
      </c>
    </row>
    <row r="34" spans="1:18">
      <c r="A34" t="s">
        <v>66</v>
      </c>
      <c r="B34" s="15">
        <f>B30/B4</f>
        <v>0.31914893617021278</v>
      </c>
      <c r="C34" s="15">
        <f>C30/C4</f>
        <v>0.40425531914893614</v>
      </c>
      <c r="D34" s="15">
        <f>D30/D4</f>
        <v>0.37362637362637363</v>
      </c>
      <c r="E34" s="15">
        <f>E30/E4</f>
        <v>0.34042553191489361</v>
      </c>
      <c r="F34" s="15">
        <f>F30/F4</f>
        <v>0.42222222222222222</v>
      </c>
      <c r="G34" s="26">
        <f>G$2*$N34+$O34</f>
        <v>0.41760000000000003</v>
      </c>
      <c r="H34" s="26">
        <f t="shared" ref="H34:K34" si="61">H$2*$N34+$O34</f>
        <v>0.43220000000000003</v>
      </c>
      <c r="I34" s="26">
        <f t="shared" si="61"/>
        <v>0.44680000000000003</v>
      </c>
      <c r="J34" s="26">
        <f t="shared" si="61"/>
        <v>0.46140000000000003</v>
      </c>
      <c r="K34" s="26">
        <f t="shared" si="61"/>
        <v>0.47599999999999998</v>
      </c>
      <c r="M34" s="11">
        <v>6.4000000000000001E-2</v>
      </c>
      <c r="N34" s="7">
        <v>1.46E-2</v>
      </c>
      <c r="O34" s="7">
        <v>0.33</v>
      </c>
      <c r="P34" s="7">
        <v>0.34100000000000003</v>
      </c>
      <c r="Q34" s="11">
        <f>AVERAGE(C34:F34)</f>
        <v>0.38513236172810644</v>
      </c>
      <c r="R34" s="11">
        <f>MEDIAN(C34:F34)</f>
        <v>0.38894084638765491</v>
      </c>
    </row>
    <row r="35" spans="1:18">
      <c r="A35" t="s">
        <v>80</v>
      </c>
      <c r="B35" s="18" t="s">
        <v>51</v>
      </c>
      <c r="C35" s="15">
        <f>C34-B34</f>
        <v>8.5106382978723361E-2</v>
      </c>
      <c r="D35" s="15">
        <f t="shared" ref="D35:K35" si="62">D34-C34</f>
        <v>-3.0628945522562512E-2</v>
      </c>
      <c r="E35" s="15">
        <f t="shared" si="62"/>
        <v>-3.3200841711480023E-2</v>
      </c>
      <c r="F35" s="15">
        <f t="shared" si="62"/>
        <v>8.1796690307328612E-2</v>
      </c>
      <c r="G35" s="26">
        <f t="shared" si="62"/>
        <v>-4.6222222222221943E-3</v>
      </c>
      <c r="H35" s="26">
        <f t="shared" si="62"/>
        <v>1.4600000000000002E-2</v>
      </c>
      <c r="I35" s="26">
        <f t="shared" si="62"/>
        <v>1.4600000000000002E-2</v>
      </c>
      <c r="J35" s="26">
        <f t="shared" si="62"/>
        <v>1.4600000000000002E-2</v>
      </c>
      <c r="K35" s="26">
        <f t="shared" si="62"/>
        <v>1.4599999999999946E-2</v>
      </c>
      <c r="M35" s="7" t="s">
        <v>51</v>
      </c>
      <c r="N35" s="7" t="s">
        <v>51</v>
      </c>
      <c r="O35" s="7" t="s">
        <v>51</v>
      </c>
      <c r="P35" s="7" t="s">
        <v>51</v>
      </c>
      <c r="Q35" s="11">
        <f>AVERAGE(C35:F35)</f>
        <v>2.576832151300236E-2</v>
      </c>
      <c r="R35" s="11">
        <f>MEDIAN(C35:F35)</f>
        <v>2.558387239238305E-2</v>
      </c>
    </row>
    <row r="36" spans="1:18">
      <c r="A36" t="s">
        <v>73</v>
      </c>
      <c r="B36" s="13">
        <v>30</v>
      </c>
      <c r="C36" s="13">
        <v>38</v>
      </c>
      <c r="D36" s="13">
        <v>34</v>
      </c>
      <c r="E36" s="13">
        <v>32</v>
      </c>
      <c r="F36" s="13">
        <v>38</v>
      </c>
      <c r="G36" s="22">
        <f>ROUNDUP($Q34*G4,0)</f>
        <v>36</v>
      </c>
      <c r="H36" s="22">
        <f>ROUNDUP($Q34*H4,0)</f>
        <v>36</v>
      </c>
      <c r="I36" s="22">
        <f>ROUNDUP($Q34*I4,0)</f>
        <v>36</v>
      </c>
      <c r="J36" s="22">
        <f>ROUNDUP($Q34*J4,0)</f>
        <v>36</v>
      </c>
      <c r="K36" s="22">
        <f>ROUNDUP($Q34*K4,0)</f>
        <v>36</v>
      </c>
      <c r="M36" s="7" t="s">
        <v>51</v>
      </c>
      <c r="N36" s="7" t="s">
        <v>51</v>
      </c>
      <c r="O36" s="7" t="s">
        <v>51</v>
      </c>
      <c r="P36" s="7" t="s">
        <v>51</v>
      </c>
      <c r="Q36" s="16">
        <f t="shared" ref="Q36" si="63">AVERAGE(C36:F36)</f>
        <v>35.5</v>
      </c>
      <c r="R36" s="16">
        <f t="shared" ref="R36" si="64">MEDIAN(C36:F36)</f>
        <v>36</v>
      </c>
    </row>
    <row r="37" spans="1:18">
      <c r="A37" t="s">
        <v>74</v>
      </c>
      <c r="B37" s="13">
        <v>30</v>
      </c>
      <c r="C37" s="13">
        <v>38</v>
      </c>
      <c r="D37" s="13">
        <v>34</v>
      </c>
      <c r="E37" s="13">
        <v>32</v>
      </c>
      <c r="F37" s="13">
        <v>38</v>
      </c>
      <c r="G37" s="22">
        <f>ROUNDUP($R34*G5,0)</f>
        <v>36</v>
      </c>
      <c r="H37" s="22">
        <f>ROUNDUP($R34*H5,0)</f>
        <v>36</v>
      </c>
      <c r="I37" s="22">
        <f>ROUNDUP($R34*I5,0)</f>
        <v>36</v>
      </c>
      <c r="J37" s="22">
        <f>ROUNDUP($R34*J5,0)</f>
        <v>36</v>
      </c>
      <c r="K37" s="22">
        <f>ROUNDUP($R34*K5,0)</f>
        <v>37</v>
      </c>
      <c r="L37" s="13">
        <f>ROUNDUP($R34*L5,0)</f>
        <v>0</v>
      </c>
      <c r="M37" s="7" t="s">
        <v>51</v>
      </c>
      <c r="N37" s="7" t="s">
        <v>51</v>
      </c>
      <c r="O37" s="7" t="s">
        <v>51</v>
      </c>
      <c r="P37" s="7" t="s">
        <v>51</v>
      </c>
      <c r="Q37" s="16">
        <f t="shared" ref="Q37" si="65">AVERAGE(C37:F37)</f>
        <v>35.5</v>
      </c>
      <c r="R37" s="16">
        <f t="shared" ref="R37" si="66">MEDIAN(C37:F37)</f>
        <v>36</v>
      </c>
    </row>
    <row r="38" spans="1:18" ht="17.25">
      <c r="A38" s="1" t="s">
        <v>19</v>
      </c>
      <c r="B38" s="8" t="s">
        <v>0</v>
      </c>
      <c r="C38" s="8" t="s">
        <v>1</v>
      </c>
      <c r="D38" s="8" t="s">
        <v>2</v>
      </c>
      <c r="E38" s="8" t="s">
        <v>3</v>
      </c>
      <c r="F38" s="8" t="s">
        <v>4</v>
      </c>
      <c r="G38" s="8" t="s">
        <v>5</v>
      </c>
      <c r="H38" s="8" t="s">
        <v>6</v>
      </c>
      <c r="I38" s="8" t="s">
        <v>7</v>
      </c>
      <c r="J38" s="8" t="s">
        <v>8</v>
      </c>
      <c r="K38" s="8" t="s">
        <v>9</v>
      </c>
      <c r="L38" s="8"/>
      <c r="M38" s="8" t="s">
        <v>50</v>
      </c>
      <c r="N38" s="8" t="s">
        <v>53</v>
      </c>
      <c r="O38" s="8" t="s">
        <v>54</v>
      </c>
      <c r="P38" s="8" t="s">
        <v>55</v>
      </c>
      <c r="Q38" s="8" t="s">
        <v>56</v>
      </c>
      <c r="R38" s="8" t="s">
        <v>57</v>
      </c>
    </row>
    <row r="39" spans="1:18">
      <c r="A39" t="s">
        <v>81</v>
      </c>
      <c r="B39" s="7">
        <f t="shared" ref="B39:E39" si="67">SUM(B52,B58,B64)</f>
        <v>17</v>
      </c>
      <c r="C39" s="7">
        <f t="shared" si="67"/>
        <v>16</v>
      </c>
      <c r="D39" s="7">
        <f t="shared" si="67"/>
        <v>15</v>
      </c>
      <c r="E39" s="7">
        <f t="shared" si="67"/>
        <v>13</v>
      </c>
      <c r="F39" s="7">
        <f>SUM(F52,F58,F64)</f>
        <v>12</v>
      </c>
      <c r="G39" s="7">
        <f>SUM(G52,G58,G64)</f>
        <v>10</v>
      </c>
      <c r="H39" s="23">
        <f>ROUNDUP(H$2*$N39+$O39,0)</f>
        <v>10</v>
      </c>
      <c r="I39" s="23">
        <f t="shared" ref="I39:K39" si="68">ROUNDUP(I$2*$N39+$O39,0)</f>
        <v>9</v>
      </c>
      <c r="J39" s="23">
        <f t="shared" si="68"/>
        <v>8</v>
      </c>
      <c r="K39" s="23">
        <f t="shared" si="68"/>
        <v>7</v>
      </c>
      <c r="M39" s="9">
        <v>0.92900000000000005</v>
      </c>
      <c r="N39" s="10">
        <v>-1.2571000000000001</v>
      </c>
      <c r="O39" s="10">
        <v>18.7</v>
      </c>
      <c r="P39" s="10">
        <v>1E-3</v>
      </c>
      <c r="Q39" s="21">
        <f>AVERAGE(B39:G39)</f>
        <v>13.833333333333334</v>
      </c>
      <c r="R39" s="21">
        <f>MEDIAN(B39:G39)</f>
        <v>14</v>
      </c>
    </row>
    <row r="40" spans="1:18">
      <c r="A40" t="s">
        <v>70</v>
      </c>
      <c r="B40" s="19" t="s">
        <v>51</v>
      </c>
      <c r="C40" s="14">
        <f>C39-B39</f>
        <v>-1</v>
      </c>
      <c r="D40" s="14">
        <f t="shared" ref="D40:K40" si="69">D39-C39</f>
        <v>-1</v>
      </c>
      <c r="E40" s="14">
        <f t="shared" si="69"/>
        <v>-2</v>
      </c>
      <c r="F40" s="14">
        <f t="shared" si="69"/>
        <v>-1</v>
      </c>
      <c r="G40" s="14">
        <f t="shared" si="69"/>
        <v>-2</v>
      </c>
      <c r="H40" s="24">
        <f t="shared" si="69"/>
        <v>0</v>
      </c>
      <c r="I40" s="24">
        <f t="shared" si="69"/>
        <v>-1</v>
      </c>
      <c r="J40" s="24">
        <f t="shared" si="69"/>
        <v>-1</v>
      </c>
      <c r="K40" s="24">
        <f t="shared" si="69"/>
        <v>-1</v>
      </c>
      <c r="L40" s="14">
        <f>L35-K35</f>
        <v>-1.4599999999999946E-2</v>
      </c>
      <c r="M40" s="14" t="s">
        <v>51</v>
      </c>
      <c r="N40" s="14" t="s">
        <v>51</v>
      </c>
      <c r="O40" s="14" t="s">
        <v>51</v>
      </c>
      <c r="P40" s="14" t="s">
        <v>51</v>
      </c>
      <c r="Q40" s="21">
        <f>AVERAGE(B40:G40)</f>
        <v>-1.4</v>
      </c>
      <c r="R40" s="21">
        <f t="shared" ref="R40:R49" si="70">MEDIAN(B40:G40)</f>
        <v>-1</v>
      </c>
    </row>
    <row r="41" spans="1:18">
      <c r="A41" t="s">
        <v>69</v>
      </c>
      <c r="B41" s="19" t="s">
        <v>51</v>
      </c>
      <c r="C41" s="15">
        <f>C40/B39</f>
        <v>-5.8823529411764705E-2</v>
      </c>
      <c r="D41" s="15">
        <f t="shared" ref="D41:K41" si="71">D40/C39</f>
        <v>-6.25E-2</v>
      </c>
      <c r="E41" s="15">
        <f t="shared" si="71"/>
        <v>-0.13333333333333333</v>
      </c>
      <c r="F41" s="15">
        <f t="shared" si="71"/>
        <v>-7.6923076923076927E-2</v>
      </c>
      <c r="G41" s="15">
        <f t="shared" si="71"/>
        <v>-0.16666666666666666</v>
      </c>
      <c r="H41" s="26">
        <f t="shared" si="71"/>
        <v>0</v>
      </c>
      <c r="I41" s="26">
        <f t="shared" si="71"/>
        <v>-0.1</v>
      </c>
      <c r="J41" s="26">
        <f t="shared" si="71"/>
        <v>-0.1111111111111111</v>
      </c>
      <c r="K41" s="26">
        <f t="shared" si="71"/>
        <v>-0.125</v>
      </c>
      <c r="L41" s="15">
        <f>L40/K35</f>
        <v>-1</v>
      </c>
      <c r="M41" s="7" t="s">
        <v>51</v>
      </c>
      <c r="N41" s="7" t="s">
        <v>51</v>
      </c>
      <c r="O41" s="7" t="s">
        <v>51</v>
      </c>
      <c r="P41" s="7" t="s">
        <v>51</v>
      </c>
      <c r="Q41" s="18">
        <f>AVERAGE(B41:G41)</f>
        <v>-9.9649321266968321E-2</v>
      </c>
      <c r="R41" s="18">
        <f t="shared" si="70"/>
        <v>-7.6923076923076927E-2</v>
      </c>
    </row>
    <row r="42" spans="1:18">
      <c r="A42" t="s">
        <v>13</v>
      </c>
      <c r="B42" s="7">
        <f t="shared" ref="B42:F42" si="72">SUM(B53,B59,B65)</f>
        <v>200</v>
      </c>
      <c r="C42" s="7">
        <f t="shared" si="72"/>
        <v>209</v>
      </c>
      <c r="D42" s="7">
        <f t="shared" si="72"/>
        <v>178</v>
      </c>
      <c r="E42" s="7">
        <f t="shared" si="72"/>
        <v>156</v>
      </c>
      <c r="F42" s="7">
        <f t="shared" si="72"/>
        <v>138</v>
      </c>
      <c r="G42" s="7">
        <f>SUM(G53,G59,G65)</f>
        <v>128</v>
      </c>
      <c r="H42" s="23">
        <f>ROUNDUP(H$2*$N42+$O42,0)</f>
        <v>109</v>
      </c>
      <c r="I42" s="23">
        <f t="shared" ref="I42:K42" si="73">ROUNDUP(I$2*$N42+$O42,0)</f>
        <v>92</v>
      </c>
      <c r="J42" s="23">
        <f t="shared" si="73"/>
        <v>75</v>
      </c>
      <c r="K42" s="23">
        <f t="shared" si="73"/>
        <v>58</v>
      </c>
      <c r="L42" s="7">
        <f xml:space="preserve"> ROUNDUP(-17*11 + 227.67,0)</f>
        <v>41</v>
      </c>
      <c r="M42" s="11">
        <v>0.91</v>
      </c>
      <c r="N42" s="7">
        <v>-17</v>
      </c>
      <c r="O42" s="7">
        <v>228</v>
      </c>
      <c r="P42" s="7">
        <v>2E-3</v>
      </c>
      <c r="Q42" s="21">
        <f>AVERAGE(B42:G42)</f>
        <v>168.16666666666666</v>
      </c>
      <c r="R42" s="21">
        <f t="shared" si="70"/>
        <v>167</v>
      </c>
    </row>
    <row r="43" spans="1:18">
      <c r="A43" t="s">
        <v>62</v>
      </c>
      <c r="B43" s="19" t="s">
        <v>51</v>
      </c>
      <c r="C43" s="14">
        <f>C42-B42</f>
        <v>9</v>
      </c>
      <c r="D43" s="14">
        <f t="shared" ref="D43" si="74">D42-C42</f>
        <v>-31</v>
      </c>
      <c r="E43" s="14">
        <f t="shared" ref="E43" si="75">E42-D42</f>
        <v>-22</v>
      </c>
      <c r="F43" s="14">
        <f t="shared" ref="F43" si="76">F42-E42</f>
        <v>-18</v>
      </c>
      <c r="G43" s="14">
        <f t="shared" ref="G43" si="77">G42-F42</f>
        <v>-10</v>
      </c>
      <c r="H43" s="24">
        <f t="shared" ref="H43" si="78">H42-G42</f>
        <v>-19</v>
      </c>
      <c r="I43" s="24">
        <f t="shared" ref="I43" si="79">I42-H42</f>
        <v>-17</v>
      </c>
      <c r="J43" s="24">
        <f t="shared" ref="J43" si="80">J42-I42</f>
        <v>-17</v>
      </c>
      <c r="K43" s="24">
        <f t="shared" ref="K43" si="81">K42-J42</f>
        <v>-17</v>
      </c>
      <c r="L43" s="14" t="e">
        <f>#REF!-#REF!</f>
        <v>#REF!</v>
      </c>
      <c r="M43" s="14" t="s">
        <v>51</v>
      </c>
      <c r="N43" s="14" t="s">
        <v>51</v>
      </c>
      <c r="O43" s="14" t="s">
        <v>51</v>
      </c>
      <c r="P43" s="14" t="s">
        <v>51</v>
      </c>
      <c r="Q43" s="21">
        <f>AVERAGE(B43:G43)</f>
        <v>-14.4</v>
      </c>
      <c r="R43" s="21">
        <f t="shared" si="70"/>
        <v>-18</v>
      </c>
    </row>
    <row r="44" spans="1:18">
      <c r="A44" t="s">
        <v>63</v>
      </c>
      <c r="B44" s="19" t="s">
        <v>51</v>
      </c>
      <c r="C44" s="15">
        <f>C43/B42</f>
        <v>4.4999999999999998E-2</v>
      </c>
      <c r="D44" s="15">
        <f t="shared" ref="D44" si="82">D43/C42</f>
        <v>-0.14832535885167464</v>
      </c>
      <c r="E44" s="15">
        <f t="shared" ref="E44" si="83">E43/D42</f>
        <v>-0.12359550561797752</v>
      </c>
      <c r="F44" s="15">
        <f t="shared" ref="F44" si="84">F43/E42</f>
        <v>-0.11538461538461539</v>
      </c>
      <c r="G44" s="15">
        <f t="shared" ref="G44" si="85">G43/F42</f>
        <v>-7.2463768115942032E-2</v>
      </c>
      <c r="H44" s="26">
        <f t="shared" ref="H44" si="86">H43/G42</f>
        <v>-0.1484375</v>
      </c>
      <c r="I44" s="26">
        <f t="shared" ref="I44" si="87">I43/H42</f>
        <v>-0.15596330275229359</v>
      </c>
      <c r="J44" s="26">
        <f t="shared" ref="J44" si="88">J43/I42</f>
        <v>-0.18478260869565216</v>
      </c>
      <c r="K44" s="26">
        <f t="shared" ref="K44" si="89">K43/J42</f>
        <v>-0.22666666666666666</v>
      </c>
      <c r="L44" s="15" t="e">
        <f>L43/#REF!</f>
        <v>#REF!</v>
      </c>
      <c r="M44" s="7" t="s">
        <v>51</v>
      </c>
      <c r="N44" s="7" t="s">
        <v>51</v>
      </c>
      <c r="O44" s="7" t="s">
        <v>51</v>
      </c>
      <c r="P44" s="7" t="s">
        <v>51</v>
      </c>
      <c r="Q44" s="18">
        <f>AVERAGE(B44:G44)</f>
        <v>-8.2953849594041909E-2</v>
      </c>
      <c r="R44" s="18">
        <f t="shared" si="70"/>
        <v>-0.11538461538461539</v>
      </c>
    </row>
    <row r="45" spans="1:18">
      <c r="A45" t="s">
        <v>49</v>
      </c>
      <c r="B45" s="14">
        <f>B42/B39</f>
        <v>11.764705882352942</v>
      </c>
      <c r="C45" s="14">
        <f>C42/C39</f>
        <v>13.0625</v>
      </c>
      <c r="D45" s="14">
        <f>D42/D39</f>
        <v>11.866666666666667</v>
      </c>
      <c r="E45" s="14">
        <f>E42/E39</f>
        <v>12</v>
      </c>
      <c r="F45" s="14">
        <f>F42/F39</f>
        <v>11.5</v>
      </c>
      <c r="G45" s="14">
        <f>G42/G39</f>
        <v>12.8</v>
      </c>
      <c r="H45" s="24">
        <f>H42/H39</f>
        <v>10.9</v>
      </c>
      <c r="I45" s="24">
        <f>I42/I39</f>
        <v>10.222222222222221</v>
      </c>
      <c r="J45" s="24">
        <f>J42/J39</f>
        <v>9.375</v>
      </c>
      <c r="K45" s="24">
        <f>K42/K39</f>
        <v>8.2857142857142865</v>
      </c>
      <c r="L45" s="14"/>
      <c r="M45" s="7" t="s">
        <v>51</v>
      </c>
      <c r="N45" s="7" t="s">
        <v>51</v>
      </c>
      <c r="O45" s="7" t="s">
        <v>51</v>
      </c>
      <c r="P45" s="7" t="s">
        <v>51</v>
      </c>
      <c r="Q45" s="21">
        <f>AVERAGE(B45:G45)</f>
        <v>12.165645424836603</v>
      </c>
      <c r="R45" s="21">
        <f t="shared" si="70"/>
        <v>11.933333333333334</v>
      </c>
    </row>
    <row r="46" spans="1:18">
      <c r="A46" t="s">
        <v>82</v>
      </c>
      <c r="B46" s="7">
        <f>B39</f>
        <v>17</v>
      </c>
      <c r="C46" s="7">
        <f t="shared" ref="C46:F46" si="90">C39</f>
        <v>16</v>
      </c>
      <c r="D46" s="7">
        <f t="shared" si="90"/>
        <v>15</v>
      </c>
      <c r="E46" s="7">
        <f t="shared" si="90"/>
        <v>13</v>
      </c>
      <c r="F46" s="7">
        <f t="shared" si="90"/>
        <v>12</v>
      </c>
      <c r="G46" s="7">
        <f t="shared" ref="G46" si="91">G39</f>
        <v>10</v>
      </c>
      <c r="H46" s="27">
        <f>G46+$Q$40</f>
        <v>8.6</v>
      </c>
      <c r="I46" s="27">
        <f t="shared" ref="I46:K46" si="92">H46+$Q$40</f>
        <v>7.1999999999999993</v>
      </c>
      <c r="J46" s="27">
        <f t="shared" si="92"/>
        <v>5.7999999999999989</v>
      </c>
      <c r="K46" s="27">
        <f t="shared" si="92"/>
        <v>4.3999999999999986</v>
      </c>
      <c r="L46" s="14"/>
      <c r="M46" s="7" t="s">
        <v>51</v>
      </c>
      <c r="N46" s="7" t="s">
        <v>51</v>
      </c>
      <c r="O46" s="7" t="s">
        <v>51</v>
      </c>
      <c r="P46" s="7" t="s">
        <v>51</v>
      </c>
      <c r="Q46" s="21">
        <f t="shared" ref="Q46:Q49" si="93">AVERAGE(B46:G46)</f>
        <v>13.833333333333334</v>
      </c>
      <c r="R46" s="21">
        <f t="shared" si="70"/>
        <v>14</v>
      </c>
    </row>
    <row r="47" spans="1:18">
      <c r="A47" t="s">
        <v>83</v>
      </c>
      <c r="B47" s="7">
        <f>B39</f>
        <v>17</v>
      </c>
      <c r="C47" s="7">
        <f t="shared" ref="C47:F47" si="94">C39</f>
        <v>16</v>
      </c>
      <c r="D47" s="7">
        <f t="shared" si="94"/>
        <v>15</v>
      </c>
      <c r="E47" s="7">
        <f t="shared" si="94"/>
        <v>13</v>
      </c>
      <c r="F47" s="7">
        <f t="shared" si="94"/>
        <v>12</v>
      </c>
      <c r="G47" s="7">
        <f t="shared" ref="G47" si="95">G39</f>
        <v>10</v>
      </c>
      <c r="H47" s="23">
        <f>G47+$R$40</f>
        <v>9</v>
      </c>
      <c r="I47" s="23">
        <f t="shared" ref="I47:K47" si="96">H47+$R$40</f>
        <v>8</v>
      </c>
      <c r="J47" s="23">
        <f t="shared" si="96"/>
        <v>7</v>
      </c>
      <c r="K47" s="23">
        <f t="shared" si="96"/>
        <v>6</v>
      </c>
      <c r="L47" s="14" t="e">
        <f>K47+#REF!</f>
        <v>#REF!</v>
      </c>
      <c r="M47" s="7" t="s">
        <v>51</v>
      </c>
      <c r="N47" s="7" t="s">
        <v>51</v>
      </c>
      <c r="O47" s="7" t="s">
        <v>51</v>
      </c>
      <c r="P47" s="7" t="s">
        <v>51</v>
      </c>
      <c r="Q47" s="21">
        <f t="shared" si="93"/>
        <v>13.833333333333334</v>
      </c>
      <c r="R47" s="21">
        <f t="shared" si="70"/>
        <v>14</v>
      </c>
    </row>
    <row r="48" spans="1:18">
      <c r="A48" t="s">
        <v>67</v>
      </c>
      <c r="B48" s="17">
        <f>B42</f>
        <v>200</v>
      </c>
      <c r="C48" s="17">
        <f t="shared" ref="C48:G48" si="97">C42</f>
        <v>209</v>
      </c>
      <c r="D48" s="17">
        <f t="shared" si="97"/>
        <v>178</v>
      </c>
      <c r="E48" s="17">
        <f t="shared" si="97"/>
        <v>156</v>
      </c>
      <c r="F48" s="17">
        <f t="shared" si="97"/>
        <v>138</v>
      </c>
      <c r="G48" s="17">
        <f t="shared" si="97"/>
        <v>128</v>
      </c>
      <c r="H48" s="27">
        <f>G48+$Q43</f>
        <v>113.6</v>
      </c>
      <c r="I48" s="27">
        <f t="shared" ref="I48:K48" si="98">H48+$Q43</f>
        <v>99.199999999999989</v>
      </c>
      <c r="J48" s="27">
        <f t="shared" si="98"/>
        <v>84.799999999999983</v>
      </c>
      <c r="K48" s="27">
        <f t="shared" si="98"/>
        <v>70.399999999999977</v>
      </c>
      <c r="L48" s="14"/>
      <c r="M48" s="7" t="s">
        <v>51</v>
      </c>
      <c r="N48" s="7" t="s">
        <v>51</v>
      </c>
      <c r="O48" s="7" t="s">
        <v>51</v>
      </c>
      <c r="P48" s="7" t="s">
        <v>51</v>
      </c>
      <c r="Q48" s="21">
        <f t="shared" si="93"/>
        <v>168.16666666666666</v>
      </c>
      <c r="R48" s="21">
        <f t="shared" si="70"/>
        <v>167</v>
      </c>
    </row>
    <row r="49" spans="1:18">
      <c r="A49" t="s">
        <v>68</v>
      </c>
      <c r="B49" s="17">
        <f>B42</f>
        <v>200</v>
      </c>
      <c r="C49" s="17">
        <f t="shared" ref="C49:G49" si="99">C42</f>
        <v>209</v>
      </c>
      <c r="D49" s="17">
        <f t="shared" si="99"/>
        <v>178</v>
      </c>
      <c r="E49" s="17">
        <f t="shared" si="99"/>
        <v>156</v>
      </c>
      <c r="F49" s="17">
        <f t="shared" si="99"/>
        <v>138</v>
      </c>
      <c r="G49" s="17">
        <f t="shared" si="99"/>
        <v>128</v>
      </c>
      <c r="H49" s="27">
        <f>G49+$R43</f>
        <v>110</v>
      </c>
      <c r="I49" s="27">
        <f t="shared" ref="I49:K49" si="100">H49+$R43</f>
        <v>92</v>
      </c>
      <c r="J49" s="27">
        <f t="shared" si="100"/>
        <v>74</v>
      </c>
      <c r="K49" s="27">
        <f t="shared" si="100"/>
        <v>56</v>
      </c>
      <c r="L49" s="14"/>
      <c r="M49" s="7" t="s">
        <v>51</v>
      </c>
      <c r="N49" s="7" t="s">
        <v>51</v>
      </c>
      <c r="O49" s="7" t="s">
        <v>51</v>
      </c>
      <c r="P49" s="7" t="s">
        <v>51</v>
      </c>
      <c r="Q49" s="21">
        <f t="shared" si="93"/>
        <v>168.16666666666666</v>
      </c>
      <c r="R49" s="21">
        <f t="shared" si="70"/>
        <v>167</v>
      </c>
    </row>
    <row r="50" spans="1:18" hidden="1"/>
    <row r="51" spans="1:18" hidden="1">
      <c r="A51" s="2" t="s">
        <v>25</v>
      </c>
      <c r="B51" s="8" t="s">
        <v>0</v>
      </c>
      <c r="C51" s="8" t="s">
        <v>1</v>
      </c>
      <c r="D51" s="8" t="s">
        <v>2</v>
      </c>
      <c r="E51" s="8" t="s">
        <v>3</v>
      </c>
      <c r="F51" s="8" t="s">
        <v>4</v>
      </c>
      <c r="G51" s="8" t="s">
        <v>5</v>
      </c>
      <c r="H51" s="8" t="s">
        <v>6</v>
      </c>
      <c r="I51" s="8" t="s">
        <v>7</v>
      </c>
      <c r="J51" s="8" t="s">
        <v>8</v>
      </c>
      <c r="K51" s="8" t="s">
        <v>9</v>
      </c>
      <c r="L51" s="8"/>
    </row>
    <row r="52" spans="1:18" hidden="1">
      <c r="A52" t="s">
        <v>20</v>
      </c>
      <c r="B52" s="7">
        <v>5</v>
      </c>
      <c r="C52" s="7">
        <v>5</v>
      </c>
      <c r="D52" s="7">
        <v>5</v>
      </c>
      <c r="E52" s="7">
        <v>5</v>
      </c>
      <c r="F52" s="7">
        <v>4</v>
      </c>
      <c r="G52" s="7">
        <v>4</v>
      </c>
    </row>
    <row r="53" spans="1:18" hidden="1">
      <c r="A53" t="s">
        <v>13</v>
      </c>
      <c r="B53" s="7">
        <v>72</v>
      </c>
      <c r="C53" s="7">
        <v>77</v>
      </c>
      <c r="D53" s="7">
        <v>78</v>
      </c>
      <c r="E53" s="7">
        <v>69</v>
      </c>
      <c r="F53" s="7">
        <v>55</v>
      </c>
      <c r="G53" s="7">
        <v>53</v>
      </c>
    </row>
    <row r="54" spans="1:18" hidden="1">
      <c r="A54" t="s">
        <v>11</v>
      </c>
    </row>
    <row r="55" spans="1:18" hidden="1">
      <c r="A55" t="s">
        <v>49</v>
      </c>
      <c r="B55" s="14">
        <f>B53/B52</f>
        <v>14.4</v>
      </c>
      <c r="C55" s="14">
        <f t="shared" ref="C55:G55" si="101">C53/C52</f>
        <v>15.4</v>
      </c>
      <c r="D55" s="14">
        <f t="shared" si="101"/>
        <v>15.6</v>
      </c>
      <c r="E55" s="14">
        <f t="shared" si="101"/>
        <v>13.8</v>
      </c>
      <c r="F55" s="14">
        <f t="shared" si="101"/>
        <v>13.75</v>
      </c>
      <c r="G55" s="14">
        <f t="shared" si="101"/>
        <v>13.25</v>
      </c>
    </row>
    <row r="56" spans="1:18" hidden="1"/>
    <row r="57" spans="1:18" hidden="1">
      <c r="A57" s="2" t="s">
        <v>26</v>
      </c>
      <c r="B57" s="8" t="s">
        <v>0</v>
      </c>
      <c r="C57" s="8" t="s">
        <v>1</v>
      </c>
      <c r="D57" s="8" t="s">
        <v>2</v>
      </c>
      <c r="E57" s="8" t="s">
        <v>3</v>
      </c>
      <c r="F57" s="8" t="s">
        <v>4</v>
      </c>
      <c r="G57" s="8" t="s">
        <v>5</v>
      </c>
      <c r="H57" s="8" t="s">
        <v>6</v>
      </c>
      <c r="I57" s="8" t="s">
        <v>7</v>
      </c>
      <c r="J57" s="8" t="s">
        <v>8</v>
      </c>
      <c r="K57" s="8" t="s">
        <v>9</v>
      </c>
      <c r="L57" s="8"/>
    </row>
    <row r="58" spans="1:18" hidden="1">
      <c r="A58" t="s">
        <v>20</v>
      </c>
      <c r="B58" s="7">
        <v>6</v>
      </c>
      <c r="C58" s="7">
        <v>6</v>
      </c>
      <c r="D58" s="7">
        <v>5</v>
      </c>
      <c r="E58" s="7">
        <v>3</v>
      </c>
      <c r="F58" s="7">
        <v>3</v>
      </c>
      <c r="G58" s="7">
        <v>3</v>
      </c>
    </row>
    <row r="59" spans="1:18" hidden="1">
      <c r="A59" t="s">
        <v>13</v>
      </c>
      <c r="B59" s="7">
        <v>76</v>
      </c>
      <c r="C59" s="7">
        <v>78</v>
      </c>
      <c r="D59" s="7">
        <v>51</v>
      </c>
      <c r="E59" s="7">
        <v>38</v>
      </c>
      <c r="F59" s="7">
        <v>28</v>
      </c>
      <c r="G59" s="7">
        <v>33</v>
      </c>
    </row>
    <row r="60" spans="1:18" hidden="1">
      <c r="A60" t="s">
        <v>11</v>
      </c>
    </row>
    <row r="61" spans="1:18" hidden="1">
      <c r="A61" t="s">
        <v>49</v>
      </c>
      <c r="B61" s="14">
        <f>B59/B58</f>
        <v>12.666666666666666</v>
      </c>
      <c r="C61" s="14">
        <f t="shared" ref="C61:G61" si="102">C59/C58</f>
        <v>13</v>
      </c>
      <c r="D61" s="14">
        <f t="shared" si="102"/>
        <v>10.199999999999999</v>
      </c>
      <c r="E61" s="14">
        <f t="shared" si="102"/>
        <v>12.666666666666666</v>
      </c>
      <c r="F61" s="14">
        <f t="shared" si="102"/>
        <v>9.3333333333333339</v>
      </c>
      <c r="G61" s="14">
        <f t="shared" si="102"/>
        <v>11</v>
      </c>
    </row>
    <row r="62" spans="1:18" hidden="1"/>
    <row r="63" spans="1:18" hidden="1">
      <c r="A63" s="2" t="s">
        <v>27</v>
      </c>
      <c r="B63" s="8" t="s">
        <v>0</v>
      </c>
      <c r="C63" s="8" t="s">
        <v>1</v>
      </c>
      <c r="D63" s="8" t="s">
        <v>2</v>
      </c>
      <c r="E63" s="8" t="s">
        <v>3</v>
      </c>
      <c r="F63" s="8" t="s">
        <v>4</v>
      </c>
      <c r="G63" s="8" t="s">
        <v>5</v>
      </c>
      <c r="H63" s="8" t="s">
        <v>6</v>
      </c>
      <c r="I63" s="8" t="s">
        <v>7</v>
      </c>
      <c r="J63" s="8" t="s">
        <v>8</v>
      </c>
      <c r="K63" s="8" t="s">
        <v>9</v>
      </c>
      <c r="L63" s="8"/>
    </row>
    <row r="64" spans="1:18" hidden="1">
      <c r="A64" t="s">
        <v>20</v>
      </c>
      <c r="B64" s="7">
        <v>6</v>
      </c>
      <c r="C64" s="7">
        <v>5</v>
      </c>
      <c r="D64" s="7">
        <v>5</v>
      </c>
      <c r="E64" s="7">
        <v>5</v>
      </c>
      <c r="F64" s="7">
        <v>5</v>
      </c>
      <c r="G64" s="7">
        <v>3</v>
      </c>
    </row>
    <row r="65" spans="1:18" hidden="1">
      <c r="A65" t="s">
        <v>13</v>
      </c>
      <c r="B65" s="7">
        <v>52</v>
      </c>
      <c r="C65" s="7">
        <v>54</v>
      </c>
      <c r="D65" s="7">
        <v>49</v>
      </c>
      <c r="E65" s="7">
        <v>49</v>
      </c>
      <c r="F65" s="7">
        <v>55</v>
      </c>
      <c r="G65" s="7">
        <v>42</v>
      </c>
    </row>
    <row r="66" spans="1:18" hidden="1">
      <c r="A66" t="s">
        <v>11</v>
      </c>
    </row>
    <row r="67" spans="1:18" hidden="1">
      <c r="A67" t="s">
        <v>49</v>
      </c>
      <c r="B67" s="14">
        <f>B65/B64</f>
        <v>8.6666666666666661</v>
      </c>
      <c r="C67" s="14">
        <f t="shared" ref="C67:G67" si="103">C65/C64</f>
        <v>10.8</v>
      </c>
      <c r="D67" s="14">
        <f t="shared" si="103"/>
        <v>9.8000000000000007</v>
      </c>
      <c r="E67" s="14">
        <f t="shared" si="103"/>
        <v>9.8000000000000007</v>
      </c>
      <c r="F67" s="14">
        <f t="shared" si="103"/>
        <v>11</v>
      </c>
      <c r="G67" s="14">
        <f t="shared" si="103"/>
        <v>14</v>
      </c>
    </row>
    <row r="68" spans="1:18" hidden="1">
      <c r="A68" s="2"/>
    </row>
    <row r="69" spans="1:18" ht="17.25">
      <c r="A69" s="1" t="s">
        <v>22</v>
      </c>
      <c r="B69" s="8" t="s">
        <v>0</v>
      </c>
      <c r="C69" s="8" t="s">
        <v>1</v>
      </c>
      <c r="D69" s="8" t="s">
        <v>2</v>
      </c>
      <c r="E69" s="8" t="s">
        <v>3</v>
      </c>
      <c r="F69" s="8" t="s">
        <v>4</v>
      </c>
      <c r="G69" s="8" t="s">
        <v>5</v>
      </c>
      <c r="H69" s="8" t="s">
        <v>6</v>
      </c>
      <c r="I69" s="8" t="s">
        <v>7</v>
      </c>
      <c r="J69" s="8" t="s">
        <v>8</v>
      </c>
      <c r="K69" s="8" t="s">
        <v>9</v>
      </c>
      <c r="L69" s="8"/>
      <c r="M69" s="8" t="s">
        <v>50</v>
      </c>
      <c r="N69" s="8" t="s">
        <v>53</v>
      </c>
      <c r="O69" s="8" t="s">
        <v>54</v>
      </c>
      <c r="P69" s="8" t="s">
        <v>55</v>
      </c>
      <c r="Q69" s="8" t="s">
        <v>56</v>
      </c>
      <c r="R69" s="8" t="s">
        <v>57</v>
      </c>
    </row>
    <row r="70" spans="1:18">
      <c r="A70" t="s">
        <v>81</v>
      </c>
      <c r="B70" s="7">
        <f t="shared" ref="B70:E70" si="104">SUM(B83,B89,B95,B101,B107)</f>
        <v>21</v>
      </c>
      <c r="C70" s="7">
        <f t="shared" si="104"/>
        <v>20</v>
      </c>
      <c r="D70" s="7">
        <f t="shared" si="104"/>
        <v>21</v>
      </c>
      <c r="E70" s="7">
        <f t="shared" si="104"/>
        <v>20</v>
      </c>
      <c r="F70" s="7">
        <f>SUM(F83,F89,F95,F101,F107)</f>
        <v>21</v>
      </c>
      <c r="G70" s="7">
        <f>SUM(G83,G89,G95,G101,G107)</f>
        <v>21</v>
      </c>
      <c r="H70" s="23">
        <f>ROUNDUP(H$2*$N70+$O70,0)</f>
        <v>21</v>
      </c>
      <c r="I70" s="23">
        <f t="shared" ref="I70:K70" si="105">ROUNDUP(I$2*$N70+$O70,0)</f>
        <v>21</v>
      </c>
      <c r="J70" s="23">
        <f t="shared" si="105"/>
        <v>22</v>
      </c>
      <c r="K70" s="23">
        <f t="shared" si="105"/>
        <v>22</v>
      </c>
      <c r="M70" s="11">
        <v>0</v>
      </c>
      <c r="N70" s="7">
        <v>5.7000000000000002E-2</v>
      </c>
      <c r="O70" s="7">
        <v>20.5</v>
      </c>
      <c r="P70" s="7">
        <v>0.69399999999999995</v>
      </c>
      <c r="Q70" s="21">
        <f>AVERAGE(B70:G70)</f>
        <v>20.666666666666668</v>
      </c>
      <c r="R70" s="21">
        <f>MEDIAN(B70:G70)</f>
        <v>21</v>
      </c>
    </row>
    <row r="71" spans="1:18">
      <c r="A71" t="s">
        <v>70</v>
      </c>
      <c r="B71" s="19" t="s">
        <v>51</v>
      </c>
      <c r="C71" s="14">
        <f>C70-B70</f>
        <v>-1</v>
      </c>
      <c r="D71" s="14">
        <f t="shared" ref="D71" si="106">D70-C70</f>
        <v>1</v>
      </c>
      <c r="E71" s="14">
        <f t="shared" ref="E71" si="107">E70-D70</f>
        <v>-1</v>
      </c>
      <c r="F71" s="14">
        <f t="shared" ref="F71" si="108">F70-E70</f>
        <v>1</v>
      </c>
      <c r="G71" s="14">
        <f t="shared" ref="G71" si="109">G70-F70</f>
        <v>0</v>
      </c>
      <c r="H71" s="24">
        <f t="shared" ref="H71" si="110">H70-G70</f>
        <v>0</v>
      </c>
      <c r="I71" s="24">
        <f t="shared" ref="I71" si="111">I70-H70</f>
        <v>0</v>
      </c>
      <c r="J71" s="24">
        <f t="shared" ref="J71" si="112">J70-I70</f>
        <v>1</v>
      </c>
      <c r="K71" s="24">
        <f t="shared" ref="K71" si="113">K70-J70</f>
        <v>0</v>
      </c>
      <c r="L71" s="14">
        <f>L65-K65</f>
        <v>0</v>
      </c>
      <c r="M71" s="14" t="s">
        <v>51</v>
      </c>
      <c r="N71" s="14" t="s">
        <v>51</v>
      </c>
      <c r="O71" s="14" t="s">
        <v>51</v>
      </c>
      <c r="P71" s="14" t="s">
        <v>51</v>
      </c>
      <c r="Q71" s="21">
        <f>AVERAGE(B71:G71)</f>
        <v>0</v>
      </c>
      <c r="R71" s="21">
        <f t="shared" ref="R71:R80" si="114">MEDIAN(B71:G71)</f>
        <v>0</v>
      </c>
    </row>
    <row r="72" spans="1:18">
      <c r="A72" t="s">
        <v>69</v>
      </c>
      <c r="B72" s="19" t="s">
        <v>51</v>
      </c>
      <c r="C72" s="15">
        <f>C71/B70</f>
        <v>-4.7619047619047616E-2</v>
      </c>
      <c r="D72" s="15">
        <f t="shared" ref="D72" si="115">D71/C70</f>
        <v>0.05</v>
      </c>
      <c r="E72" s="15">
        <f t="shared" ref="E72" si="116">E71/D70</f>
        <v>-4.7619047619047616E-2</v>
      </c>
      <c r="F72" s="15">
        <f t="shared" ref="F72" si="117">F71/E70</f>
        <v>0.05</v>
      </c>
      <c r="G72" s="15">
        <f t="shared" ref="G72" si="118">G71/F70</f>
        <v>0</v>
      </c>
      <c r="H72" s="26">
        <f t="shared" ref="H72" si="119">H71/G70</f>
        <v>0</v>
      </c>
      <c r="I72" s="26">
        <f t="shared" ref="I72" si="120">I71/H70</f>
        <v>0</v>
      </c>
      <c r="J72" s="26">
        <f t="shared" ref="J72" si="121">J71/I70</f>
        <v>4.7619047619047616E-2</v>
      </c>
      <c r="K72" s="26">
        <f t="shared" ref="K72" si="122">K71/J70</f>
        <v>0</v>
      </c>
      <c r="L72" s="15" t="e">
        <f t="shared" ref="L72" si="123">L71/K65</f>
        <v>#DIV/0!</v>
      </c>
      <c r="M72" s="7" t="s">
        <v>51</v>
      </c>
      <c r="N72" s="7" t="s">
        <v>51</v>
      </c>
      <c r="O72" s="7" t="s">
        <v>51</v>
      </c>
      <c r="P72" s="7" t="s">
        <v>51</v>
      </c>
      <c r="Q72" s="18">
        <f>AVERAGE(B72:G72)</f>
        <v>9.5238095238095455E-4</v>
      </c>
      <c r="R72" s="18">
        <f t="shared" si="114"/>
        <v>0</v>
      </c>
    </row>
    <row r="73" spans="1:18">
      <c r="A73" t="s">
        <v>13</v>
      </c>
      <c r="B73" s="7">
        <f t="shared" ref="B73:G73" si="124">SUM(B84,B90,B96,B102,B108)</f>
        <v>387</v>
      </c>
      <c r="C73" s="7">
        <f t="shared" si="124"/>
        <v>387</v>
      </c>
      <c r="D73" s="7">
        <f t="shared" si="124"/>
        <v>416</v>
      </c>
      <c r="E73" s="7">
        <f t="shared" si="124"/>
        <v>346</v>
      </c>
      <c r="F73" s="7">
        <f t="shared" si="124"/>
        <v>323</v>
      </c>
      <c r="G73" s="7">
        <f t="shared" si="124"/>
        <v>367</v>
      </c>
      <c r="H73" s="23">
        <f>ROUNDUP(H$2*$N73+$O73,0)</f>
        <v>335</v>
      </c>
      <c r="I73" s="23">
        <f t="shared" ref="I73:K73" si="125">ROUNDUP(I$2*$N73+$O73,0)</f>
        <v>325</v>
      </c>
      <c r="J73" s="23">
        <f t="shared" si="125"/>
        <v>315</v>
      </c>
      <c r="K73" s="23">
        <f t="shared" si="125"/>
        <v>304</v>
      </c>
      <c r="L73" s="7">
        <f>ROUNDUP(-10.343*11 + 407.2,0)</f>
        <v>294</v>
      </c>
      <c r="M73" s="11">
        <v>0.17699999999999999</v>
      </c>
      <c r="N73" s="7">
        <v>-10.3</v>
      </c>
      <c r="O73" s="7">
        <v>407</v>
      </c>
      <c r="P73" s="7">
        <v>0.223</v>
      </c>
      <c r="Q73" s="21">
        <f>AVERAGE(B73:G73)</f>
        <v>371</v>
      </c>
      <c r="R73" s="21">
        <f t="shared" si="114"/>
        <v>377</v>
      </c>
    </row>
    <row r="74" spans="1:18">
      <c r="A74" t="s">
        <v>71</v>
      </c>
      <c r="B74" s="19" t="s">
        <v>51</v>
      </c>
      <c r="C74" s="14">
        <f>C73-B73</f>
        <v>0</v>
      </c>
      <c r="D74" s="14">
        <f t="shared" ref="D74" si="126">D73-C73</f>
        <v>29</v>
      </c>
      <c r="E74" s="14">
        <f t="shared" ref="E74" si="127">E73-D73</f>
        <v>-70</v>
      </c>
      <c r="F74" s="14">
        <f t="shared" ref="F74" si="128">F73-E73</f>
        <v>-23</v>
      </c>
      <c r="G74" s="14">
        <f t="shared" ref="G74" si="129">G73-F73</f>
        <v>44</v>
      </c>
      <c r="H74" s="24">
        <f t="shared" ref="H74" si="130">H73-G73</f>
        <v>-32</v>
      </c>
      <c r="I74" s="24">
        <f t="shared" ref="I74" si="131">I73-H73</f>
        <v>-10</v>
      </c>
      <c r="J74" s="24">
        <f t="shared" ref="J74" si="132">J73-I73</f>
        <v>-10</v>
      </c>
      <c r="K74" s="24">
        <f t="shared" ref="K74" si="133">K73-J73</f>
        <v>-11</v>
      </c>
      <c r="L74" s="14">
        <f>L68-K68</f>
        <v>0</v>
      </c>
      <c r="M74" s="14" t="s">
        <v>51</v>
      </c>
      <c r="N74" s="14" t="s">
        <v>51</v>
      </c>
      <c r="O74" s="14" t="s">
        <v>51</v>
      </c>
      <c r="P74" s="14" t="s">
        <v>51</v>
      </c>
      <c r="Q74" s="21">
        <f>AVERAGE(B74:G74)</f>
        <v>-4</v>
      </c>
      <c r="R74" s="21">
        <f t="shared" si="114"/>
        <v>0</v>
      </c>
    </row>
    <row r="75" spans="1:18">
      <c r="A75" t="s">
        <v>72</v>
      </c>
      <c r="B75" s="19" t="s">
        <v>51</v>
      </c>
      <c r="C75" s="15">
        <f>C74/B73</f>
        <v>0</v>
      </c>
      <c r="D75" s="15">
        <f t="shared" ref="D75" si="134">D74/C73</f>
        <v>7.4935400516795869E-2</v>
      </c>
      <c r="E75" s="15">
        <f t="shared" ref="E75" si="135">E74/D73</f>
        <v>-0.16826923076923078</v>
      </c>
      <c r="F75" s="15">
        <f t="shared" ref="F75" si="136">F74/E73</f>
        <v>-6.6473988439306353E-2</v>
      </c>
      <c r="G75" s="15">
        <f t="shared" ref="G75" si="137">G74/F73</f>
        <v>0.13622291021671826</v>
      </c>
      <c r="H75" s="26">
        <f t="shared" ref="H75" si="138">H74/G73</f>
        <v>-8.7193460490463212E-2</v>
      </c>
      <c r="I75" s="26">
        <f t="shared" ref="I75" si="139">I74/H73</f>
        <v>-2.9850746268656716E-2</v>
      </c>
      <c r="J75" s="26">
        <f t="shared" ref="J75" si="140">J74/I73</f>
        <v>-3.0769230769230771E-2</v>
      </c>
      <c r="K75" s="26">
        <f t="shared" ref="K75" si="141">K74/J73</f>
        <v>-3.4920634920634921E-2</v>
      </c>
      <c r="L75" s="15" t="e">
        <f t="shared" ref="L75" si="142">L74/K68</f>
        <v>#DIV/0!</v>
      </c>
      <c r="M75" s="7" t="s">
        <v>51</v>
      </c>
      <c r="N75" s="7" t="s">
        <v>51</v>
      </c>
      <c r="O75" s="7" t="s">
        <v>51</v>
      </c>
      <c r="P75" s="7" t="s">
        <v>51</v>
      </c>
      <c r="Q75" s="18">
        <f>AVERAGE(B75:G75)</f>
        <v>-4.7169816950046019E-3</v>
      </c>
      <c r="R75" s="18">
        <f t="shared" si="114"/>
        <v>0</v>
      </c>
    </row>
    <row r="76" spans="1:18">
      <c r="A76" t="s">
        <v>49</v>
      </c>
      <c r="B76" s="12">
        <f>B73/B70</f>
        <v>18.428571428571427</v>
      </c>
      <c r="C76" s="12">
        <f t="shared" ref="C76:K76" si="143">C73/C70</f>
        <v>19.350000000000001</v>
      </c>
      <c r="D76" s="12">
        <f t="shared" si="143"/>
        <v>19.80952380952381</v>
      </c>
      <c r="E76" s="12">
        <f t="shared" si="143"/>
        <v>17.3</v>
      </c>
      <c r="F76" s="12">
        <f t="shared" si="143"/>
        <v>15.380952380952381</v>
      </c>
      <c r="G76" s="12">
        <f t="shared" si="143"/>
        <v>17.476190476190474</v>
      </c>
      <c r="H76" s="28">
        <f t="shared" si="143"/>
        <v>15.952380952380953</v>
      </c>
      <c r="I76" s="28">
        <f t="shared" si="143"/>
        <v>15.476190476190476</v>
      </c>
      <c r="J76" s="28">
        <f t="shared" si="143"/>
        <v>14.318181818181818</v>
      </c>
      <c r="K76" s="28">
        <f t="shared" si="143"/>
        <v>13.818181818181818</v>
      </c>
      <c r="L76" s="12"/>
      <c r="M76" s="7" t="s">
        <v>51</v>
      </c>
      <c r="N76" s="7" t="s">
        <v>51</v>
      </c>
      <c r="O76" s="7" t="s">
        <v>51</v>
      </c>
      <c r="P76" s="7" t="s">
        <v>51</v>
      </c>
      <c r="Q76" s="21">
        <f>AVERAGE(B76:G76)</f>
        <v>17.957539682539679</v>
      </c>
      <c r="R76" s="21">
        <f t="shared" si="114"/>
        <v>17.952380952380949</v>
      </c>
    </row>
    <row r="77" spans="1:18">
      <c r="A77" t="s">
        <v>82</v>
      </c>
      <c r="B77" s="7">
        <f>B70</f>
        <v>21</v>
      </c>
      <c r="C77" s="7">
        <f t="shared" ref="C77:G77" si="144">C70</f>
        <v>20</v>
      </c>
      <c r="D77" s="7">
        <f t="shared" si="144"/>
        <v>21</v>
      </c>
      <c r="E77" s="7">
        <f t="shared" si="144"/>
        <v>20</v>
      </c>
      <c r="F77" s="7">
        <f t="shared" si="144"/>
        <v>21</v>
      </c>
      <c r="G77" s="7">
        <f t="shared" si="144"/>
        <v>21</v>
      </c>
      <c r="H77" s="27">
        <f>G77+$Q$40</f>
        <v>19.600000000000001</v>
      </c>
      <c r="I77" s="27">
        <f t="shared" ref="I77:K77" si="145">H77+$Q$40</f>
        <v>18.200000000000003</v>
      </c>
      <c r="J77" s="27">
        <f t="shared" si="145"/>
        <v>16.800000000000004</v>
      </c>
      <c r="K77" s="27">
        <f t="shared" si="145"/>
        <v>15.400000000000004</v>
      </c>
      <c r="L77" s="14"/>
      <c r="M77" s="7" t="s">
        <v>51</v>
      </c>
      <c r="N77" s="7" t="s">
        <v>51</v>
      </c>
      <c r="O77" s="7" t="s">
        <v>51</v>
      </c>
      <c r="P77" s="7" t="s">
        <v>51</v>
      </c>
      <c r="Q77" s="21">
        <f t="shared" ref="Q77:Q80" si="146">AVERAGE(B77:G77)</f>
        <v>20.666666666666668</v>
      </c>
      <c r="R77" s="21">
        <f t="shared" si="114"/>
        <v>21</v>
      </c>
    </row>
    <row r="78" spans="1:18">
      <c r="A78" t="s">
        <v>83</v>
      </c>
      <c r="B78" s="7">
        <f>B70</f>
        <v>21</v>
      </c>
      <c r="C78" s="7">
        <f t="shared" ref="C78:G78" si="147">C70</f>
        <v>20</v>
      </c>
      <c r="D78" s="7">
        <f t="shared" si="147"/>
        <v>21</v>
      </c>
      <c r="E78" s="7">
        <f t="shared" si="147"/>
        <v>20</v>
      </c>
      <c r="F78" s="7">
        <f t="shared" si="147"/>
        <v>21</v>
      </c>
      <c r="G78" s="7">
        <f t="shared" si="147"/>
        <v>21</v>
      </c>
      <c r="H78" s="23">
        <f>G78+$R$40</f>
        <v>20</v>
      </c>
      <c r="I78" s="23">
        <f t="shared" ref="I78:K78" si="148">H78+$R$40</f>
        <v>19</v>
      </c>
      <c r="J78" s="23">
        <f t="shared" si="148"/>
        <v>18</v>
      </c>
      <c r="K78" s="23">
        <f t="shared" si="148"/>
        <v>17</v>
      </c>
      <c r="L78" s="14" t="e">
        <f>K78+#REF!</f>
        <v>#REF!</v>
      </c>
      <c r="M78" s="7" t="s">
        <v>51</v>
      </c>
      <c r="N78" s="7" t="s">
        <v>51</v>
      </c>
      <c r="O78" s="7" t="s">
        <v>51</v>
      </c>
      <c r="P78" s="7" t="s">
        <v>51</v>
      </c>
      <c r="Q78" s="21">
        <f t="shared" si="146"/>
        <v>20.666666666666668</v>
      </c>
      <c r="R78" s="21">
        <f t="shared" si="114"/>
        <v>21</v>
      </c>
    </row>
    <row r="79" spans="1:18">
      <c r="A79" t="s">
        <v>67</v>
      </c>
      <c r="B79" s="17">
        <f>B73</f>
        <v>387</v>
      </c>
      <c r="C79" s="17">
        <f t="shared" ref="C79:G79" si="149">C73</f>
        <v>387</v>
      </c>
      <c r="D79" s="17">
        <f t="shared" si="149"/>
        <v>416</v>
      </c>
      <c r="E79" s="17">
        <f t="shared" si="149"/>
        <v>346</v>
      </c>
      <c r="F79" s="17">
        <f t="shared" si="149"/>
        <v>323</v>
      </c>
      <c r="G79" s="17">
        <f t="shared" si="149"/>
        <v>367</v>
      </c>
      <c r="H79" s="27">
        <f>G79+$Q74</f>
        <v>363</v>
      </c>
      <c r="I79" s="27">
        <f t="shared" ref="I79:K79" si="150">H79+$Q74</f>
        <v>359</v>
      </c>
      <c r="J79" s="27">
        <f t="shared" si="150"/>
        <v>355</v>
      </c>
      <c r="K79" s="27">
        <f t="shared" si="150"/>
        <v>351</v>
      </c>
      <c r="L79" s="14"/>
      <c r="M79" s="7" t="s">
        <v>51</v>
      </c>
      <c r="N79" s="7" t="s">
        <v>51</v>
      </c>
      <c r="O79" s="7" t="s">
        <v>51</v>
      </c>
      <c r="P79" s="7" t="s">
        <v>51</v>
      </c>
      <c r="Q79" s="21">
        <f t="shared" si="146"/>
        <v>371</v>
      </c>
      <c r="R79" s="21">
        <f t="shared" si="114"/>
        <v>377</v>
      </c>
    </row>
    <row r="80" spans="1:18">
      <c r="A80" t="s">
        <v>68</v>
      </c>
      <c r="B80" s="17">
        <f>B73</f>
        <v>387</v>
      </c>
      <c r="C80" s="17">
        <f t="shared" ref="C80:G80" si="151">C73</f>
        <v>387</v>
      </c>
      <c r="D80" s="17">
        <f t="shared" si="151"/>
        <v>416</v>
      </c>
      <c r="E80" s="17">
        <f t="shared" si="151"/>
        <v>346</v>
      </c>
      <c r="F80" s="17">
        <f t="shared" si="151"/>
        <v>323</v>
      </c>
      <c r="G80" s="17">
        <f t="shared" si="151"/>
        <v>367</v>
      </c>
      <c r="H80" s="27">
        <f>G80+$R74</f>
        <v>367</v>
      </c>
      <c r="I80" s="27">
        <f t="shared" ref="I80:K80" si="152">H80+$R74</f>
        <v>367</v>
      </c>
      <c r="J80" s="27">
        <f t="shared" si="152"/>
        <v>367</v>
      </c>
      <c r="K80" s="27">
        <f t="shared" si="152"/>
        <v>367</v>
      </c>
      <c r="L80" s="14"/>
      <c r="M80" s="7" t="s">
        <v>51</v>
      </c>
      <c r="N80" s="7" t="s">
        <v>51</v>
      </c>
      <c r="O80" s="7" t="s">
        <v>51</v>
      </c>
      <c r="P80" s="7" t="s">
        <v>51</v>
      </c>
      <c r="Q80" s="21">
        <f t="shared" si="146"/>
        <v>371</v>
      </c>
      <c r="R80" s="21">
        <f t="shared" si="114"/>
        <v>377</v>
      </c>
    </row>
    <row r="81" spans="1:12" hidden="1"/>
    <row r="82" spans="1:12" hidden="1" outlineLevel="1">
      <c r="A82" s="2" t="s">
        <v>28</v>
      </c>
      <c r="B82" s="8" t="s">
        <v>0</v>
      </c>
      <c r="C82" s="8" t="s">
        <v>1</v>
      </c>
      <c r="D82" s="8" t="s">
        <v>2</v>
      </c>
      <c r="E82" s="8" t="s">
        <v>3</v>
      </c>
      <c r="F82" s="8" t="s">
        <v>4</v>
      </c>
      <c r="G82" s="8" t="s">
        <v>5</v>
      </c>
      <c r="H82" s="8" t="s">
        <v>6</v>
      </c>
      <c r="I82" s="8" t="s">
        <v>7</v>
      </c>
      <c r="J82" s="8" t="s">
        <v>8</v>
      </c>
      <c r="K82" s="8" t="s">
        <v>9</v>
      </c>
      <c r="L82" s="8"/>
    </row>
    <row r="83" spans="1:12" hidden="1" outlineLevel="1">
      <c r="A83" t="s">
        <v>20</v>
      </c>
      <c r="B83" s="7">
        <v>3</v>
      </c>
      <c r="C83" s="7">
        <v>3</v>
      </c>
      <c r="D83" s="7">
        <v>3</v>
      </c>
      <c r="E83" s="7">
        <v>3</v>
      </c>
      <c r="F83" s="7">
        <v>3</v>
      </c>
      <c r="G83" s="7">
        <v>3</v>
      </c>
    </row>
    <row r="84" spans="1:12" hidden="1" outlineLevel="1">
      <c r="A84" t="s">
        <v>13</v>
      </c>
      <c r="B84" s="7">
        <v>56</v>
      </c>
      <c r="C84" s="7">
        <v>61</v>
      </c>
      <c r="D84" s="7">
        <v>53</v>
      </c>
      <c r="E84" s="7">
        <v>44</v>
      </c>
      <c r="F84" s="7">
        <v>37</v>
      </c>
      <c r="G84" s="7">
        <v>42</v>
      </c>
    </row>
    <row r="85" spans="1:12" hidden="1" outlineLevel="1">
      <c r="A85" t="s">
        <v>11</v>
      </c>
    </row>
    <row r="86" spans="1:12" hidden="1">
      <c r="A86" t="s">
        <v>49</v>
      </c>
      <c r="B86" s="12">
        <f>B84/B83</f>
        <v>18.666666666666668</v>
      </c>
      <c r="C86" s="12">
        <f t="shared" ref="C86:G86" si="153">C84/C83</f>
        <v>20.333333333333332</v>
      </c>
      <c r="D86" s="12">
        <f t="shared" si="153"/>
        <v>17.666666666666668</v>
      </c>
      <c r="E86" s="12">
        <f t="shared" si="153"/>
        <v>14.666666666666666</v>
      </c>
      <c r="F86" s="12">
        <f t="shared" si="153"/>
        <v>12.333333333333334</v>
      </c>
      <c r="G86" s="12">
        <f t="shared" si="153"/>
        <v>14</v>
      </c>
    </row>
    <row r="87" spans="1:12" hidden="1"/>
    <row r="88" spans="1:12" hidden="1" outlineLevel="1">
      <c r="A88" s="2" t="s">
        <v>29</v>
      </c>
      <c r="B88" s="8" t="s">
        <v>0</v>
      </c>
      <c r="C88" s="8" t="s">
        <v>1</v>
      </c>
      <c r="D88" s="8" t="s">
        <v>2</v>
      </c>
      <c r="E88" s="8" t="s">
        <v>3</v>
      </c>
      <c r="F88" s="8" t="s">
        <v>4</v>
      </c>
      <c r="G88" s="8" t="s">
        <v>5</v>
      </c>
      <c r="H88" s="8" t="s">
        <v>6</v>
      </c>
      <c r="I88" s="8" t="s">
        <v>7</v>
      </c>
      <c r="J88" s="8" t="s">
        <v>8</v>
      </c>
      <c r="K88" s="8" t="s">
        <v>9</v>
      </c>
      <c r="L88" s="8"/>
    </row>
    <row r="89" spans="1:12" hidden="1" outlineLevel="1">
      <c r="A89" t="s">
        <v>20</v>
      </c>
      <c r="B89" s="7">
        <v>4</v>
      </c>
      <c r="C89" s="7">
        <v>3</v>
      </c>
      <c r="D89" s="7">
        <v>4</v>
      </c>
      <c r="E89" s="7">
        <v>4</v>
      </c>
      <c r="F89" s="7">
        <v>4</v>
      </c>
      <c r="G89" s="7">
        <v>4</v>
      </c>
    </row>
    <row r="90" spans="1:12" hidden="1" outlineLevel="1">
      <c r="A90" t="s">
        <v>13</v>
      </c>
      <c r="B90" s="7">
        <v>92</v>
      </c>
      <c r="C90" s="7">
        <v>70</v>
      </c>
      <c r="D90" s="7">
        <v>91</v>
      </c>
      <c r="E90" s="7">
        <v>84</v>
      </c>
      <c r="F90" s="7">
        <v>81</v>
      </c>
      <c r="G90" s="7">
        <v>78</v>
      </c>
    </row>
    <row r="91" spans="1:12" hidden="1" outlineLevel="1">
      <c r="A91" t="s">
        <v>11</v>
      </c>
    </row>
    <row r="92" spans="1:12" hidden="1">
      <c r="A92" t="s">
        <v>49</v>
      </c>
      <c r="B92" s="12">
        <f>B90/B89</f>
        <v>23</v>
      </c>
      <c r="C92" s="12">
        <f t="shared" ref="C92:G92" si="154">C90/C89</f>
        <v>23.333333333333332</v>
      </c>
      <c r="D92" s="12">
        <f t="shared" si="154"/>
        <v>22.75</v>
      </c>
      <c r="E92" s="12">
        <f t="shared" si="154"/>
        <v>21</v>
      </c>
      <c r="F92" s="12">
        <f t="shared" si="154"/>
        <v>20.25</v>
      </c>
      <c r="G92" s="12">
        <f t="shared" si="154"/>
        <v>19.5</v>
      </c>
    </row>
    <row r="93" spans="1:12" hidden="1"/>
    <row r="94" spans="1:12" hidden="1" outlineLevel="1">
      <c r="A94" s="2" t="s">
        <v>30</v>
      </c>
      <c r="B94" s="8" t="s">
        <v>0</v>
      </c>
      <c r="C94" s="8" t="s">
        <v>1</v>
      </c>
      <c r="D94" s="8" t="s">
        <v>2</v>
      </c>
      <c r="E94" s="8" t="s">
        <v>3</v>
      </c>
      <c r="F94" s="8" t="s">
        <v>4</v>
      </c>
      <c r="G94" s="8" t="s">
        <v>5</v>
      </c>
      <c r="H94" s="8" t="s">
        <v>6</v>
      </c>
      <c r="I94" s="8" t="s">
        <v>7</v>
      </c>
      <c r="J94" s="8" t="s">
        <v>8</v>
      </c>
      <c r="K94" s="8" t="s">
        <v>9</v>
      </c>
      <c r="L94" s="8"/>
    </row>
    <row r="95" spans="1:12" hidden="1" outlineLevel="1">
      <c r="A95" t="s">
        <v>20</v>
      </c>
      <c r="B95" s="7">
        <v>4</v>
      </c>
      <c r="C95" s="7">
        <v>4</v>
      </c>
      <c r="D95" s="7">
        <v>4</v>
      </c>
      <c r="E95" s="7">
        <v>4</v>
      </c>
      <c r="F95" s="7">
        <v>4</v>
      </c>
      <c r="G95" s="7">
        <v>4</v>
      </c>
    </row>
    <row r="96" spans="1:12" hidden="1" outlineLevel="1">
      <c r="A96" t="s">
        <v>13</v>
      </c>
      <c r="B96" s="7">
        <v>78</v>
      </c>
      <c r="C96" s="7">
        <v>91</v>
      </c>
      <c r="D96" s="7">
        <v>84</v>
      </c>
      <c r="E96" s="7">
        <v>68</v>
      </c>
      <c r="F96" s="7">
        <v>61</v>
      </c>
      <c r="G96" s="7">
        <v>72</v>
      </c>
    </row>
    <row r="97" spans="1:18" hidden="1" outlineLevel="1">
      <c r="A97" t="s">
        <v>11</v>
      </c>
    </row>
    <row r="98" spans="1:18" hidden="1">
      <c r="A98" t="s">
        <v>49</v>
      </c>
      <c r="B98" s="12">
        <f>B96/B95</f>
        <v>19.5</v>
      </c>
      <c r="C98" s="12">
        <f t="shared" ref="C98:G98" si="155">C96/C95</f>
        <v>22.75</v>
      </c>
      <c r="D98" s="12">
        <f t="shared" si="155"/>
        <v>21</v>
      </c>
      <c r="E98" s="12">
        <f t="shared" si="155"/>
        <v>17</v>
      </c>
      <c r="F98" s="12">
        <f t="shared" si="155"/>
        <v>15.25</v>
      </c>
      <c r="G98" s="12">
        <f t="shared" si="155"/>
        <v>18</v>
      </c>
    </row>
    <row r="99" spans="1:18" hidden="1"/>
    <row r="100" spans="1:18" hidden="1" outlineLevel="1">
      <c r="A100" s="2" t="s">
        <v>31</v>
      </c>
      <c r="B100" s="8" t="s">
        <v>0</v>
      </c>
      <c r="C100" s="8" t="s">
        <v>1</v>
      </c>
      <c r="D100" s="8" t="s">
        <v>2</v>
      </c>
      <c r="E100" s="8" t="s">
        <v>3</v>
      </c>
      <c r="F100" s="8" t="s">
        <v>4</v>
      </c>
      <c r="G100" s="8" t="s">
        <v>5</v>
      </c>
      <c r="H100" s="8" t="s">
        <v>6</v>
      </c>
      <c r="I100" s="8" t="s">
        <v>7</v>
      </c>
      <c r="J100" s="8" t="s">
        <v>8</v>
      </c>
      <c r="K100" s="8" t="s">
        <v>9</v>
      </c>
      <c r="L100" s="8"/>
    </row>
    <row r="101" spans="1:18" hidden="1" outlineLevel="1">
      <c r="A101" t="s">
        <v>20</v>
      </c>
      <c r="B101" s="7">
        <v>4</v>
      </c>
      <c r="C101" s="7">
        <v>4</v>
      </c>
      <c r="D101" s="7">
        <v>5</v>
      </c>
      <c r="E101" s="7">
        <v>5</v>
      </c>
      <c r="F101" s="7">
        <v>6</v>
      </c>
      <c r="G101" s="7">
        <v>5</v>
      </c>
    </row>
    <row r="102" spans="1:18" hidden="1" outlineLevel="1">
      <c r="A102" t="s">
        <v>13</v>
      </c>
      <c r="B102" s="7">
        <v>73</v>
      </c>
      <c r="C102" s="7">
        <v>100</v>
      </c>
      <c r="D102" s="7">
        <v>118</v>
      </c>
      <c r="E102" s="7">
        <v>91</v>
      </c>
      <c r="F102" s="7">
        <v>89</v>
      </c>
      <c r="G102" s="7">
        <v>77</v>
      </c>
    </row>
    <row r="103" spans="1:18" hidden="1" outlineLevel="1">
      <c r="A103" t="s">
        <v>11</v>
      </c>
    </row>
    <row r="104" spans="1:18" hidden="1">
      <c r="A104" t="s">
        <v>49</v>
      </c>
      <c r="B104" s="12">
        <f>B102/B101</f>
        <v>18.25</v>
      </c>
      <c r="C104" s="12">
        <f t="shared" ref="C104:G104" si="156">C102/C101</f>
        <v>25</v>
      </c>
      <c r="D104" s="12">
        <f t="shared" si="156"/>
        <v>23.6</v>
      </c>
      <c r="E104" s="12">
        <f t="shared" si="156"/>
        <v>18.2</v>
      </c>
      <c r="F104" s="12">
        <f t="shared" si="156"/>
        <v>14.833333333333334</v>
      </c>
      <c r="G104" s="12">
        <f t="shared" si="156"/>
        <v>15.4</v>
      </c>
    </row>
    <row r="105" spans="1:18" hidden="1"/>
    <row r="106" spans="1:18" hidden="1" outlineLevel="1">
      <c r="A106" s="2" t="s">
        <v>32</v>
      </c>
      <c r="B106" s="8" t="s">
        <v>0</v>
      </c>
      <c r="C106" s="8" t="s">
        <v>1</v>
      </c>
      <c r="D106" s="8" t="s">
        <v>2</v>
      </c>
      <c r="E106" s="8" t="s">
        <v>3</v>
      </c>
      <c r="F106" s="8" t="s">
        <v>4</v>
      </c>
      <c r="G106" s="8" t="s">
        <v>5</v>
      </c>
      <c r="H106" s="8" t="s">
        <v>6</v>
      </c>
      <c r="I106" s="8" t="s">
        <v>7</v>
      </c>
      <c r="J106" s="8" t="s">
        <v>8</v>
      </c>
      <c r="K106" s="8" t="s">
        <v>9</v>
      </c>
      <c r="L106" s="8"/>
    </row>
    <row r="107" spans="1:18" hidden="1" outlineLevel="1">
      <c r="A107" t="s">
        <v>20</v>
      </c>
      <c r="B107" s="7">
        <v>6</v>
      </c>
      <c r="C107" s="7">
        <v>6</v>
      </c>
      <c r="D107" s="7">
        <v>5</v>
      </c>
      <c r="E107" s="7">
        <v>4</v>
      </c>
      <c r="F107" s="7">
        <v>4</v>
      </c>
      <c r="G107" s="7">
        <v>5</v>
      </c>
    </row>
    <row r="108" spans="1:18" hidden="1" outlineLevel="1">
      <c r="A108" t="s">
        <v>13</v>
      </c>
      <c r="B108" s="7">
        <v>88</v>
      </c>
      <c r="C108" s="7">
        <v>65</v>
      </c>
      <c r="D108" s="7">
        <v>70</v>
      </c>
      <c r="E108" s="7">
        <v>59</v>
      </c>
      <c r="F108" s="7">
        <v>55</v>
      </c>
      <c r="G108" s="7">
        <v>98</v>
      </c>
    </row>
    <row r="109" spans="1:18" hidden="1" outlineLevel="1">
      <c r="A109" t="s">
        <v>11</v>
      </c>
    </row>
    <row r="110" spans="1:18" hidden="1">
      <c r="A110" t="s">
        <v>49</v>
      </c>
      <c r="B110" s="12">
        <f>B108/B107</f>
        <v>14.666666666666666</v>
      </c>
      <c r="C110" s="12">
        <f t="shared" ref="C110:G110" si="157">C108/C107</f>
        <v>10.833333333333334</v>
      </c>
      <c r="D110" s="12">
        <f t="shared" si="157"/>
        <v>14</v>
      </c>
      <c r="E110" s="12">
        <f t="shared" si="157"/>
        <v>14.75</v>
      </c>
      <c r="F110" s="12">
        <f t="shared" si="157"/>
        <v>13.75</v>
      </c>
      <c r="G110" s="12">
        <f t="shared" si="157"/>
        <v>19.600000000000001</v>
      </c>
    </row>
    <row r="111" spans="1:18" hidden="1"/>
    <row r="112" spans="1:18" s="5" customFormat="1" ht="17.25">
      <c r="A112" s="1" t="s">
        <v>23</v>
      </c>
      <c r="B112" s="8" t="s">
        <v>0</v>
      </c>
      <c r="C112" s="8" t="s">
        <v>1</v>
      </c>
      <c r="D112" s="8" t="s">
        <v>2</v>
      </c>
      <c r="E112" s="8" t="s">
        <v>3</v>
      </c>
      <c r="F112" s="8" t="s">
        <v>4</v>
      </c>
      <c r="G112" s="8" t="s">
        <v>5</v>
      </c>
      <c r="H112" s="8" t="s">
        <v>6</v>
      </c>
      <c r="I112" s="8" t="s">
        <v>7</v>
      </c>
      <c r="J112" s="8" t="s">
        <v>8</v>
      </c>
      <c r="K112" s="8" t="s">
        <v>9</v>
      </c>
      <c r="L112" s="8"/>
      <c r="M112" s="8" t="s">
        <v>50</v>
      </c>
      <c r="N112" s="8" t="s">
        <v>53</v>
      </c>
      <c r="O112" s="8" t="s">
        <v>54</v>
      </c>
      <c r="P112" s="8" t="s">
        <v>55</v>
      </c>
      <c r="Q112" s="8" t="s">
        <v>56</v>
      </c>
      <c r="R112" s="8" t="s">
        <v>57</v>
      </c>
    </row>
    <row r="113" spans="1:18">
      <c r="A113" t="s">
        <v>81</v>
      </c>
      <c r="B113" s="7">
        <f>SUM(B127,B133,B139,B145,B151)</f>
        <v>18</v>
      </c>
      <c r="C113" s="7">
        <f>SUM(C127,C133,C139,C145,C151)</f>
        <v>21</v>
      </c>
      <c r="D113" s="7">
        <f>SUM(D127,D133,D139,D145,D151)</f>
        <v>20</v>
      </c>
      <c r="E113" s="7">
        <f>SUM(E127,E133,E139,E145,E151)</f>
        <v>20</v>
      </c>
      <c r="F113" s="7">
        <f>SUM(F127,F133,F139,F145,F151)</f>
        <v>22</v>
      </c>
      <c r="G113" s="7">
        <f>SUM(G127,G133,G139,G145,G151)</f>
        <v>22</v>
      </c>
      <c r="H113" s="23">
        <f>ROUNDUP(H$2*$N113+$O113,0)</f>
        <v>23</v>
      </c>
      <c r="I113" s="23">
        <f t="shared" ref="I113:K113" si="158">ROUNDUP(I$2*$N113+$O113,0)</f>
        <v>24</v>
      </c>
      <c r="J113" s="23">
        <f t="shared" si="158"/>
        <v>25</v>
      </c>
      <c r="K113" s="23">
        <f t="shared" si="158"/>
        <v>25</v>
      </c>
      <c r="M113" s="11">
        <v>0.57099999999999995</v>
      </c>
      <c r="N113" s="7">
        <v>0.65700000000000003</v>
      </c>
      <c r="O113" s="7">
        <v>18.2</v>
      </c>
      <c r="P113" s="7">
        <v>0.05</v>
      </c>
      <c r="Q113" s="21">
        <f>AVERAGE(B113:G113)</f>
        <v>20.5</v>
      </c>
      <c r="R113" s="21">
        <f>MEDIAN(B113:G113)</f>
        <v>20.5</v>
      </c>
    </row>
    <row r="114" spans="1:18">
      <c r="A114" t="s">
        <v>70</v>
      </c>
      <c r="B114" s="19" t="s">
        <v>51</v>
      </c>
      <c r="C114" s="14">
        <f>C113-B113</f>
        <v>3</v>
      </c>
      <c r="D114" s="14">
        <f t="shared" ref="D114" si="159">D113-C113</f>
        <v>-1</v>
      </c>
      <c r="E114" s="14">
        <f t="shared" ref="E114" si="160">E113-D113</f>
        <v>0</v>
      </c>
      <c r="F114" s="14">
        <f t="shared" ref="F114" si="161">F113-E113</f>
        <v>2</v>
      </c>
      <c r="G114" s="14">
        <f t="shared" ref="G114" si="162">G113-F113</f>
        <v>0</v>
      </c>
      <c r="H114" s="24">
        <f t="shared" ref="H114" si="163">H113-G113</f>
        <v>1</v>
      </c>
      <c r="I114" s="24">
        <f t="shared" ref="I114" si="164">I113-H113</f>
        <v>1</v>
      </c>
      <c r="J114" s="24">
        <f t="shared" ref="J114" si="165">J113-I113</f>
        <v>1</v>
      </c>
      <c r="K114" s="24">
        <f t="shared" ref="K114" si="166">K113-J113</f>
        <v>0</v>
      </c>
      <c r="L114" s="14">
        <f>L108-K108</f>
        <v>0</v>
      </c>
      <c r="M114" s="14" t="s">
        <v>51</v>
      </c>
      <c r="N114" s="14" t="s">
        <v>51</v>
      </c>
      <c r="O114" s="14" t="s">
        <v>51</v>
      </c>
      <c r="P114" s="14" t="s">
        <v>51</v>
      </c>
      <c r="Q114" s="21">
        <f>AVERAGE(B114:G114)</f>
        <v>0.8</v>
      </c>
      <c r="R114" s="21">
        <f t="shared" ref="R114:R123" si="167">MEDIAN(B114:G114)</f>
        <v>0</v>
      </c>
    </row>
    <row r="115" spans="1:18">
      <c r="A115" t="s">
        <v>69</v>
      </c>
      <c r="B115" s="19" t="s">
        <v>51</v>
      </c>
      <c r="C115" s="15">
        <f>C114/B113</f>
        <v>0.16666666666666666</v>
      </c>
      <c r="D115" s="15">
        <f t="shared" ref="D115" si="168">D114/C113</f>
        <v>-4.7619047619047616E-2</v>
      </c>
      <c r="E115" s="15">
        <f t="shared" ref="E115" si="169">E114/D113</f>
        <v>0</v>
      </c>
      <c r="F115" s="15">
        <f t="shared" ref="F115" si="170">F114/E113</f>
        <v>0.1</v>
      </c>
      <c r="G115" s="15">
        <f t="shared" ref="G115" si="171">G114/F113</f>
        <v>0</v>
      </c>
      <c r="H115" s="26">
        <f t="shared" ref="H115" si="172">H114/G113</f>
        <v>4.5454545454545456E-2</v>
      </c>
      <c r="I115" s="26">
        <f t="shared" ref="I115" si="173">I114/H113</f>
        <v>4.3478260869565216E-2</v>
      </c>
      <c r="J115" s="26">
        <f t="shared" ref="J115" si="174">J114/I113</f>
        <v>4.1666666666666664E-2</v>
      </c>
      <c r="K115" s="26">
        <f t="shared" ref="K115" si="175">K114/J113</f>
        <v>0</v>
      </c>
      <c r="L115" s="15" t="e">
        <f t="shared" ref="L115" si="176">L114/K108</f>
        <v>#DIV/0!</v>
      </c>
      <c r="M115" s="7" t="s">
        <v>51</v>
      </c>
      <c r="N115" s="7" t="s">
        <v>51</v>
      </c>
      <c r="O115" s="7" t="s">
        <v>51</v>
      </c>
      <c r="P115" s="7" t="s">
        <v>51</v>
      </c>
      <c r="Q115" s="18">
        <f>AVERAGE(B115:G115)</f>
        <v>4.3809523809523812E-2</v>
      </c>
      <c r="R115" s="18">
        <f t="shared" si="167"/>
        <v>0</v>
      </c>
    </row>
    <row r="116" spans="1:18">
      <c r="A116" t="s">
        <v>13</v>
      </c>
      <c r="B116" s="7">
        <f>SUM(B128,B134,B140,B146,B152)</f>
        <v>281</v>
      </c>
      <c r="C116" s="7">
        <f>SUM(C128,C134,C140,C146,C152)</f>
        <v>341</v>
      </c>
      <c r="D116" s="7">
        <f>SUM(D128,D134,D140,D146,D152)</f>
        <v>300</v>
      </c>
      <c r="E116" s="7">
        <f>SUM(E128,E134,E140,E146,E152)</f>
        <v>287</v>
      </c>
      <c r="F116" s="7">
        <f>SUM(F128,F134,F140,F146,F152)</f>
        <v>327</v>
      </c>
      <c r="G116" s="7">
        <f>SUM(G128,G134,G140,G146,G152)</f>
        <v>333</v>
      </c>
      <c r="H116" s="23">
        <f>ROUNDUP(H$2*$N116+$O116,0)</f>
        <v>333</v>
      </c>
      <c r="I116" s="23">
        <f t="shared" ref="I116:K116" si="177">ROUNDUP(I$2*$N116+$O116,0)</f>
        <v>338</v>
      </c>
      <c r="J116" s="23">
        <f t="shared" si="177"/>
        <v>344</v>
      </c>
      <c r="K116" s="23">
        <f t="shared" si="177"/>
        <v>350</v>
      </c>
      <c r="L116" s="7">
        <f>ROUNDUP(5.8571*11 + 291,0)</f>
        <v>356</v>
      </c>
      <c r="M116" s="11">
        <v>0</v>
      </c>
      <c r="N116" s="14">
        <v>5.86</v>
      </c>
      <c r="O116" s="14">
        <v>291</v>
      </c>
      <c r="P116" s="7">
        <v>0.39400000000000002</v>
      </c>
      <c r="Q116" s="21">
        <f>AVERAGE(B116:G116)</f>
        <v>311.5</v>
      </c>
      <c r="R116" s="21">
        <f t="shared" si="167"/>
        <v>313.5</v>
      </c>
    </row>
    <row r="117" spans="1:18">
      <c r="A117" t="s">
        <v>71</v>
      </c>
      <c r="B117" s="19" t="s">
        <v>51</v>
      </c>
      <c r="C117" s="14">
        <f>C116-B116</f>
        <v>60</v>
      </c>
      <c r="D117" s="14">
        <f t="shared" ref="D117" si="178">D116-C116</f>
        <v>-41</v>
      </c>
      <c r="E117" s="14">
        <f t="shared" ref="E117" si="179">E116-D116</f>
        <v>-13</v>
      </c>
      <c r="F117" s="14">
        <f t="shared" ref="F117" si="180">F116-E116</f>
        <v>40</v>
      </c>
      <c r="G117" s="14">
        <f t="shared" ref="G117" si="181">G116-F116</f>
        <v>6</v>
      </c>
      <c r="H117" s="24">
        <f t="shared" ref="H117" si="182">H116-G116</f>
        <v>0</v>
      </c>
      <c r="I117" s="24">
        <f t="shared" ref="I117" si="183">I116-H116</f>
        <v>5</v>
      </c>
      <c r="J117" s="24">
        <f t="shared" ref="J117" si="184">J116-I116</f>
        <v>6</v>
      </c>
      <c r="K117" s="24">
        <f t="shared" ref="K117" si="185">K116-J116</f>
        <v>6</v>
      </c>
      <c r="L117" s="14">
        <f>L111-K111</f>
        <v>0</v>
      </c>
      <c r="M117" s="14" t="s">
        <v>51</v>
      </c>
      <c r="N117" s="14" t="s">
        <v>51</v>
      </c>
      <c r="O117" s="14" t="s">
        <v>51</v>
      </c>
      <c r="P117" s="14" t="s">
        <v>51</v>
      </c>
      <c r="Q117" s="21">
        <f>AVERAGE(B117:G117)</f>
        <v>10.4</v>
      </c>
      <c r="R117" s="21">
        <f t="shared" si="167"/>
        <v>6</v>
      </c>
    </row>
    <row r="118" spans="1:18">
      <c r="A118" t="s">
        <v>72</v>
      </c>
      <c r="B118" s="19" t="s">
        <v>51</v>
      </c>
      <c r="C118" s="15">
        <f>C117/B116</f>
        <v>0.21352313167259787</v>
      </c>
      <c r="D118" s="15">
        <f t="shared" ref="D118" si="186">D117/C116</f>
        <v>-0.12023460410557185</v>
      </c>
      <c r="E118" s="15">
        <f t="shared" ref="E118" si="187">E117/D116</f>
        <v>-4.3333333333333335E-2</v>
      </c>
      <c r="F118" s="15">
        <f t="shared" ref="F118" si="188">F117/E116</f>
        <v>0.13937282229965156</v>
      </c>
      <c r="G118" s="15">
        <f t="shared" ref="G118" si="189">G117/F116</f>
        <v>1.834862385321101E-2</v>
      </c>
      <c r="H118" s="26">
        <f t="shared" ref="H118" si="190">H117/G116</f>
        <v>0</v>
      </c>
      <c r="I118" s="26">
        <f t="shared" ref="I118" si="191">I117/H116</f>
        <v>1.5015015015015015E-2</v>
      </c>
      <c r="J118" s="26">
        <f t="shared" ref="J118" si="192">J117/I116</f>
        <v>1.7751479289940829E-2</v>
      </c>
      <c r="K118" s="26">
        <f t="shared" ref="K118" si="193">K117/J116</f>
        <v>1.7441860465116279E-2</v>
      </c>
      <c r="L118" s="15" t="e">
        <f t="shared" ref="L118" si="194">L117/K111</f>
        <v>#DIV/0!</v>
      </c>
      <c r="M118" s="14" t="s">
        <v>51</v>
      </c>
      <c r="N118" s="14" t="s">
        <v>51</v>
      </c>
      <c r="O118" s="14" t="s">
        <v>51</v>
      </c>
      <c r="P118" s="14" t="s">
        <v>51</v>
      </c>
      <c r="Q118" s="18">
        <f>AVERAGE(B118:G118)</f>
        <v>4.153532807731105E-2</v>
      </c>
      <c r="R118" s="18">
        <f t="shared" si="167"/>
        <v>1.834862385321101E-2</v>
      </c>
    </row>
    <row r="119" spans="1:18">
      <c r="A119" t="s">
        <v>49</v>
      </c>
      <c r="B119" s="12">
        <f>B116/B113</f>
        <v>15.611111111111111</v>
      </c>
      <c r="C119" s="12">
        <f>C116/C113</f>
        <v>16.238095238095237</v>
      </c>
      <c r="D119" s="12">
        <f>D116/D113</f>
        <v>15</v>
      </c>
      <c r="E119" s="12">
        <f>E116/E113</f>
        <v>14.35</v>
      </c>
      <c r="F119" s="12">
        <f>F116/F113</f>
        <v>14.863636363636363</v>
      </c>
      <c r="G119" s="12">
        <f>G116/G113</f>
        <v>15.136363636363637</v>
      </c>
      <c r="H119" s="28">
        <f>H116/H113</f>
        <v>14.478260869565217</v>
      </c>
      <c r="I119" s="28">
        <f>I116/I113</f>
        <v>14.083333333333334</v>
      </c>
      <c r="J119" s="28">
        <f>J116/J113</f>
        <v>13.76</v>
      </c>
      <c r="K119" s="28">
        <f>K116/K113</f>
        <v>14</v>
      </c>
      <c r="L119" s="12"/>
      <c r="M119" s="14" t="s">
        <v>51</v>
      </c>
      <c r="N119" s="14" t="s">
        <v>51</v>
      </c>
      <c r="O119" s="14" t="s">
        <v>51</v>
      </c>
      <c r="P119" s="14" t="s">
        <v>51</v>
      </c>
      <c r="Q119" s="21">
        <f>AVERAGE(B119:G119)</f>
        <v>15.199867724867724</v>
      </c>
      <c r="R119" s="21">
        <f t="shared" si="167"/>
        <v>15.068181818181818</v>
      </c>
    </row>
    <row r="120" spans="1:18">
      <c r="A120" t="s">
        <v>82</v>
      </c>
      <c r="B120" s="7">
        <f>B113</f>
        <v>18</v>
      </c>
      <c r="C120" s="7">
        <f t="shared" ref="C120:G120" si="195">C113</f>
        <v>21</v>
      </c>
      <c r="D120" s="7">
        <f t="shared" si="195"/>
        <v>20</v>
      </c>
      <c r="E120" s="7">
        <f t="shared" si="195"/>
        <v>20</v>
      </c>
      <c r="F120" s="7">
        <f t="shared" si="195"/>
        <v>22</v>
      </c>
      <c r="G120" s="7">
        <f t="shared" si="195"/>
        <v>22</v>
      </c>
      <c r="H120" s="27">
        <f>G120+$Q$40</f>
        <v>20.6</v>
      </c>
      <c r="I120" s="27">
        <f t="shared" ref="I120:K120" si="196">H120+$Q$40</f>
        <v>19.200000000000003</v>
      </c>
      <c r="J120" s="27">
        <f t="shared" si="196"/>
        <v>17.800000000000004</v>
      </c>
      <c r="K120" s="27">
        <f t="shared" si="196"/>
        <v>16.400000000000006</v>
      </c>
      <c r="L120" s="14"/>
      <c r="M120" s="14" t="s">
        <v>51</v>
      </c>
      <c r="N120" s="14" t="s">
        <v>51</v>
      </c>
      <c r="O120" s="14" t="s">
        <v>51</v>
      </c>
      <c r="P120" s="14" t="s">
        <v>51</v>
      </c>
      <c r="Q120" s="21">
        <f t="shared" ref="Q120:Q123" si="197">AVERAGE(B120:G120)</f>
        <v>20.5</v>
      </c>
      <c r="R120" s="21">
        <f t="shared" si="167"/>
        <v>20.5</v>
      </c>
    </row>
    <row r="121" spans="1:18">
      <c r="A121" t="s">
        <v>83</v>
      </c>
      <c r="B121" s="7">
        <f>B113</f>
        <v>18</v>
      </c>
      <c r="C121" s="7">
        <f t="shared" ref="C121:G121" si="198">C113</f>
        <v>21</v>
      </c>
      <c r="D121" s="7">
        <f t="shared" si="198"/>
        <v>20</v>
      </c>
      <c r="E121" s="7">
        <f t="shared" si="198"/>
        <v>20</v>
      </c>
      <c r="F121" s="7">
        <f t="shared" si="198"/>
        <v>22</v>
      </c>
      <c r="G121" s="7">
        <f t="shared" si="198"/>
        <v>22</v>
      </c>
      <c r="H121" s="23">
        <f>G121+$R$40</f>
        <v>21</v>
      </c>
      <c r="I121" s="23">
        <f t="shared" ref="I121:K121" si="199">H121+$R$40</f>
        <v>20</v>
      </c>
      <c r="J121" s="23">
        <f t="shared" si="199"/>
        <v>19</v>
      </c>
      <c r="K121" s="23">
        <f t="shared" si="199"/>
        <v>18</v>
      </c>
      <c r="L121" s="14" t="e">
        <f>K121+#REF!</f>
        <v>#REF!</v>
      </c>
      <c r="M121" s="7" t="s">
        <v>51</v>
      </c>
      <c r="N121" s="7" t="s">
        <v>51</v>
      </c>
      <c r="O121" s="7" t="s">
        <v>51</v>
      </c>
      <c r="P121" s="7" t="s">
        <v>51</v>
      </c>
      <c r="Q121" s="21">
        <f t="shared" si="197"/>
        <v>20.5</v>
      </c>
      <c r="R121" s="21">
        <f t="shared" si="167"/>
        <v>20.5</v>
      </c>
    </row>
    <row r="122" spans="1:18">
      <c r="A122" t="s">
        <v>67</v>
      </c>
      <c r="B122" s="17">
        <f>B116</f>
        <v>281</v>
      </c>
      <c r="C122" s="17">
        <f t="shared" ref="C122:G122" si="200">C116</f>
        <v>341</v>
      </c>
      <c r="D122" s="17">
        <f t="shared" si="200"/>
        <v>300</v>
      </c>
      <c r="E122" s="17">
        <f t="shared" si="200"/>
        <v>287</v>
      </c>
      <c r="F122" s="17">
        <f t="shared" si="200"/>
        <v>327</v>
      </c>
      <c r="G122" s="17">
        <f t="shared" si="200"/>
        <v>333</v>
      </c>
      <c r="H122" s="27">
        <f>G122+$Q117</f>
        <v>343.4</v>
      </c>
      <c r="I122" s="27">
        <f t="shared" ref="I122:K122" si="201">H122+$Q117</f>
        <v>353.79999999999995</v>
      </c>
      <c r="J122" s="27">
        <f t="shared" si="201"/>
        <v>364.19999999999993</v>
      </c>
      <c r="K122" s="27">
        <f t="shared" si="201"/>
        <v>374.59999999999991</v>
      </c>
      <c r="L122" s="14"/>
      <c r="M122" s="7" t="s">
        <v>51</v>
      </c>
      <c r="N122" s="7" t="s">
        <v>51</v>
      </c>
      <c r="O122" s="7" t="s">
        <v>51</v>
      </c>
      <c r="P122" s="7" t="s">
        <v>51</v>
      </c>
      <c r="Q122" s="21">
        <f t="shared" si="197"/>
        <v>311.5</v>
      </c>
      <c r="R122" s="21">
        <f t="shared" si="167"/>
        <v>313.5</v>
      </c>
    </row>
    <row r="123" spans="1:18">
      <c r="A123" t="s">
        <v>68</v>
      </c>
      <c r="B123" s="17">
        <f>B116</f>
        <v>281</v>
      </c>
      <c r="C123" s="17">
        <f t="shared" ref="C123:G123" si="202">C116</f>
        <v>341</v>
      </c>
      <c r="D123" s="17">
        <f t="shared" si="202"/>
        <v>300</v>
      </c>
      <c r="E123" s="17">
        <f t="shared" si="202"/>
        <v>287</v>
      </c>
      <c r="F123" s="17">
        <f t="shared" si="202"/>
        <v>327</v>
      </c>
      <c r="G123" s="17">
        <f t="shared" si="202"/>
        <v>333</v>
      </c>
      <c r="H123" s="27">
        <f>G123+$R117</f>
        <v>339</v>
      </c>
      <c r="I123" s="27">
        <f t="shared" ref="I123:K123" si="203">H123+$R117</f>
        <v>345</v>
      </c>
      <c r="J123" s="27">
        <f t="shared" si="203"/>
        <v>351</v>
      </c>
      <c r="K123" s="27">
        <f t="shared" si="203"/>
        <v>357</v>
      </c>
      <c r="L123" s="14"/>
      <c r="M123" s="7" t="s">
        <v>51</v>
      </c>
      <c r="N123" s="7" t="s">
        <v>51</v>
      </c>
      <c r="O123" s="7" t="s">
        <v>51</v>
      </c>
      <c r="P123" s="7" t="s">
        <v>51</v>
      </c>
      <c r="Q123" s="21">
        <f t="shared" si="197"/>
        <v>311.5</v>
      </c>
      <c r="R123" s="21">
        <f t="shared" si="167"/>
        <v>313.5</v>
      </c>
    </row>
    <row r="124" spans="1:18" hidden="1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</row>
    <row r="125" spans="1:18" hidden="1"/>
    <row r="126" spans="1:18" hidden="1">
      <c r="A126" s="2" t="s">
        <v>33</v>
      </c>
      <c r="B126" s="8" t="s">
        <v>0</v>
      </c>
      <c r="C126" s="8" t="s">
        <v>1</v>
      </c>
      <c r="D126" s="8" t="s">
        <v>2</v>
      </c>
      <c r="E126" s="8" t="s">
        <v>3</v>
      </c>
      <c r="F126" s="8" t="s">
        <v>4</v>
      </c>
      <c r="G126" s="8" t="s">
        <v>5</v>
      </c>
      <c r="H126" s="8" t="s">
        <v>6</v>
      </c>
      <c r="I126" s="8" t="s">
        <v>7</v>
      </c>
      <c r="J126" s="8" t="s">
        <v>8</v>
      </c>
      <c r="K126" s="8" t="s">
        <v>9</v>
      </c>
      <c r="L126" s="8"/>
    </row>
    <row r="127" spans="1:18" hidden="1">
      <c r="A127" t="s">
        <v>20</v>
      </c>
      <c r="B127" s="7">
        <v>3</v>
      </c>
      <c r="C127" s="7">
        <v>4</v>
      </c>
      <c r="D127" s="7">
        <v>3</v>
      </c>
      <c r="E127" s="7">
        <v>3</v>
      </c>
      <c r="F127" s="7">
        <v>5</v>
      </c>
      <c r="G127" s="7">
        <v>5</v>
      </c>
    </row>
    <row r="128" spans="1:18" hidden="1">
      <c r="A128" t="s">
        <v>13</v>
      </c>
      <c r="B128" s="7">
        <v>37</v>
      </c>
      <c r="C128" s="7">
        <v>60</v>
      </c>
      <c r="D128" s="7">
        <v>51</v>
      </c>
      <c r="E128" s="7">
        <v>43</v>
      </c>
      <c r="F128" s="7">
        <v>107</v>
      </c>
      <c r="G128" s="7">
        <v>88</v>
      </c>
    </row>
    <row r="129" spans="1:12" hidden="1">
      <c r="A129" t="s">
        <v>11</v>
      </c>
    </row>
    <row r="130" spans="1:12" hidden="1">
      <c r="A130" t="s">
        <v>49</v>
      </c>
      <c r="B130" s="12">
        <f>B128/B127</f>
        <v>12.333333333333334</v>
      </c>
      <c r="C130" s="12">
        <f t="shared" ref="C130:G130" si="204">C128/C127</f>
        <v>15</v>
      </c>
      <c r="D130" s="12">
        <f t="shared" si="204"/>
        <v>17</v>
      </c>
      <c r="E130" s="12">
        <f t="shared" si="204"/>
        <v>14.333333333333334</v>
      </c>
      <c r="F130" s="12">
        <f t="shared" si="204"/>
        <v>21.4</v>
      </c>
      <c r="G130" s="12">
        <f t="shared" si="204"/>
        <v>17.600000000000001</v>
      </c>
    </row>
    <row r="131" spans="1:12" hidden="1"/>
    <row r="132" spans="1:12" hidden="1">
      <c r="A132" s="2" t="s">
        <v>34</v>
      </c>
      <c r="B132" s="8" t="s">
        <v>0</v>
      </c>
      <c r="C132" s="8" t="s">
        <v>1</v>
      </c>
      <c r="D132" s="8" t="s">
        <v>2</v>
      </c>
      <c r="E132" s="8" t="s">
        <v>3</v>
      </c>
      <c r="F132" s="8" t="s">
        <v>4</v>
      </c>
      <c r="G132" s="8" t="s">
        <v>5</v>
      </c>
      <c r="H132" s="8" t="s">
        <v>6</v>
      </c>
      <c r="I132" s="8" t="s">
        <v>7</v>
      </c>
      <c r="J132" s="8" t="s">
        <v>8</v>
      </c>
      <c r="K132" s="8" t="s">
        <v>9</v>
      </c>
      <c r="L132" s="8"/>
    </row>
    <row r="133" spans="1:12" hidden="1">
      <c r="A133" t="s">
        <v>20</v>
      </c>
      <c r="B133" s="7">
        <v>4</v>
      </c>
      <c r="C133" s="7">
        <v>4</v>
      </c>
      <c r="D133" s="7">
        <v>4</v>
      </c>
      <c r="E133" s="7">
        <v>4</v>
      </c>
      <c r="F133" s="7">
        <v>4</v>
      </c>
      <c r="G133" s="7">
        <v>4</v>
      </c>
    </row>
    <row r="134" spans="1:12" hidden="1">
      <c r="A134" t="s">
        <v>13</v>
      </c>
      <c r="B134" s="7">
        <v>58</v>
      </c>
      <c r="C134" s="7">
        <v>57</v>
      </c>
      <c r="D134" s="7">
        <v>52</v>
      </c>
      <c r="E134" s="7">
        <v>49</v>
      </c>
      <c r="F134" s="7">
        <v>34</v>
      </c>
      <c r="G134" s="7">
        <v>42</v>
      </c>
    </row>
    <row r="135" spans="1:12" hidden="1">
      <c r="A135" t="s">
        <v>11</v>
      </c>
    </row>
    <row r="136" spans="1:12" hidden="1">
      <c r="A136" t="s">
        <v>49</v>
      </c>
      <c r="B136" s="12">
        <f>B134/B133</f>
        <v>14.5</v>
      </c>
      <c r="C136" s="12">
        <f t="shared" ref="C136:G136" si="205">C134/C133</f>
        <v>14.25</v>
      </c>
      <c r="D136" s="12">
        <f t="shared" si="205"/>
        <v>13</v>
      </c>
      <c r="E136" s="12">
        <f t="shared" si="205"/>
        <v>12.25</v>
      </c>
      <c r="F136" s="12">
        <f t="shared" si="205"/>
        <v>8.5</v>
      </c>
      <c r="G136" s="12">
        <f t="shared" si="205"/>
        <v>10.5</v>
      </c>
    </row>
    <row r="137" spans="1:12" hidden="1"/>
    <row r="138" spans="1:12" hidden="1">
      <c r="A138" s="2" t="s">
        <v>35</v>
      </c>
      <c r="B138" s="8" t="s">
        <v>0</v>
      </c>
      <c r="C138" s="8" t="s">
        <v>1</v>
      </c>
      <c r="D138" s="8" t="s">
        <v>2</v>
      </c>
      <c r="E138" s="8" t="s">
        <v>3</v>
      </c>
      <c r="F138" s="8" t="s">
        <v>4</v>
      </c>
      <c r="G138" s="8" t="s">
        <v>5</v>
      </c>
      <c r="H138" s="8" t="s">
        <v>6</v>
      </c>
      <c r="I138" s="8" t="s">
        <v>7</v>
      </c>
      <c r="J138" s="8" t="s">
        <v>8</v>
      </c>
      <c r="K138" s="8" t="s">
        <v>9</v>
      </c>
      <c r="L138" s="8"/>
    </row>
    <row r="139" spans="1:12" hidden="1">
      <c r="A139" t="s">
        <v>20</v>
      </c>
      <c r="B139" s="7">
        <v>4</v>
      </c>
      <c r="C139" s="7">
        <v>4</v>
      </c>
      <c r="D139" s="7">
        <v>4</v>
      </c>
      <c r="E139" s="7">
        <v>4</v>
      </c>
      <c r="F139" s="7">
        <v>4</v>
      </c>
      <c r="G139" s="7">
        <v>4</v>
      </c>
    </row>
    <row r="140" spans="1:12" hidden="1">
      <c r="A140" t="s">
        <v>13</v>
      </c>
      <c r="B140" s="7">
        <v>61</v>
      </c>
      <c r="C140" s="7">
        <v>63</v>
      </c>
      <c r="D140" s="7">
        <v>69</v>
      </c>
      <c r="E140" s="7">
        <v>75</v>
      </c>
      <c r="F140" s="7">
        <v>73</v>
      </c>
      <c r="G140" s="7">
        <v>74</v>
      </c>
    </row>
    <row r="141" spans="1:12" hidden="1">
      <c r="A141" t="s">
        <v>11</v>
      </c>
      <c r="B141" s="12"/>
      <c r="C141" s="12"/>
      <c r="D141" s="12"/>
      <c r="E141" s="12"/>
      <c r="F141" s="12"/>
      <c r="G141" s="12"/>
    </row>
    <row r="142" spans="1:12" hidden="1">
      <c r="A142" t="s">
        <v>49</v>
      </c>
      <c r="B142" s="12">
        <f>B140/B139</f>
        <v>15.25</v>
      </c>
      <c r="C142" s="12">
        <f t="shared" ref="C142:G142" si="206">C140/C139</f>
        <v>15.75</v>
      </c>
      <c r="D142" s="12">
        <f t="shared" si="206"/>
        <v>17.25</v>
      </c>
      <c r="E142" s="12">
        <f t="shared" si="206"/>
        <v>18.75</v>
      </c>
      <c r="F142" s="12">
        <f t="shared" si="206"/>
        <v>18.25</v>
      </c>
      <c r="G142" s="12">
        <f t="shared" si="206"/>
        <v>18.5</v>
      </c>
    </row>
    <row r="143" spans="1:12" hidden="1"/>
    <row r="144" spans="1:12" hidden="1">
      <c r="A144" s="2" t="s">
        <v>36</v>
      </c>
      <c r="B144" s="8" t="s">
        <v>0</v>
      </c>
      <c r="C144" s="8" t="s">
        <v>1</v>
      </c>
      <c r="D144" s="8" t="s">
        <v>2</v>
      </c>
      <c r="E144" s="8" t="s">
        <v>3</v>
      </c>
      <c r="F144" s="8" t="s">
        <v>4</v>
      </c>
      <c r="G144" s="8" t="s">
        <v>5</v>
      </c>
      <c r="H144" s="8" t="s">
        <v>6</v>
      </c>
      <c r="I144" s="8" t="s">
        <v>7</v>
      </c>
      <c r="J144" s="8" t="s">
        <v>8</v>
      </c>
      <c r="K144" s="8" t="s">
        <v>9</v>
      </c>
      <c r="L144" s="8"/>
    </row>
    <row r="145" spans="1:18" hidden="1">
      <c r="A145" t="s">
        <v>20</v>
      </c>
      <c r="B145" s="7">
        <v>3</v>
      </c>
      <c r="C145" s="7">
        <v>4</v>
      </c>
      <c r="D145" s="7">
        <v>4</v>
      </c>
      <c r="E145" s="7">
        <v>4</v>
      </c>
      <c r="F145" s="7">
        <v>4</v>
      </c>
      <c r="G145" s="7">
        <v>4</v>
      </c>
    </row>
    <row r="146" spans="1:18" hidden="1">
      <c r="A146" t="s">
        <v>13</v>
      </c>
      <c r="B146" s="7">
        <v>53</v>
      </c>
      <c r="C146" s="7">
        <v>59</v>
      </c>
      <c r="D146" s="7">
        <v>56</v>
      </c>
      <c r="E146" s="7">
        <v>47</v>
      </c>
      <c r="F146" s="7">
        <v>39</v>
      </c>
      <c r="G146" s="7">
        <v>44</v>
      </c>
    </row>
    <row r="147" spans="1:18" hidden="1">
      <c r="A147" t="s">
        <v>11</v>
      </c>
    </row>
    <row r="148" spans="1:18" hidden="1">
      <c r="A148" t="s">
        <v>49</v>
      </c>
      <c r="B148" s="12">
        <f>B146/B145</f>
        <v>17.666666666666668</v>
      </c>
      <c r="C148" s="12">
        <f t="shared" ref="C148:G148" si="207">C146/C145</f>
        <v>14.75</v>
      </c>
      <c r="D148" s="12">
        <f t="shared" si="207"/>
        <v>14</v>
      </c>
      <c r="E148" s="12">
        <f t="shared" si="207"/>
        <v>11.75</v>
      </c>
      <c r="F148" s="12">
        <f t="shared" si="207"/>
        <v>9.75</v>
      </c>
      <c r="G148" s="12">
        <f t="shared" si="207"/>
        <v>11</v>
      </c>
    </row>
    <row r="149" spans="1:18" hidden="1"/>
    <row r="150" spans="1:18" hidden="1">
      <c r="A150" s="2" t="s">
        <v>37</v>
      </c>
      <c r="B150" s="8" t="s">
        <v>0</v>
      </c>
      <c r="C150" s="8" t="s">
        <v>1</v>
      </c>
      <c r="D150" s="8" t="s">
        <v>2</v>
      </c>
      <c r="E150" s="8" t="s">
        <v>3</v>
      </c>
      <c r="F150" s="8" t="s">
        <v>4</v>
      </c>
      <c r="G150" s="8" t="s">
        <v>5</v>
      </c>
      <c r="H150" s="8" t="s">
        <v>6</v>
      </c>
      <c r="I150" s="8" t="s">
        <v>7</v>
      </c>
      <c r="J150" s="8" t="s">
        <v>8</v>
      </c>
      <c r="K150" s="8" t="s">
        <v>9</v>
      </c>
      <c r="L150" s="8"/>
    </row>
    <row r="151" spans="1:18" hidden="1">
      <c r="A151" t="s">
        <v>20</v>
      </c>
      <c r="B151" s="7">
        <v>4</v>
      </c>
      <c r="C151" s="7">
        <v>5</v>
      </c>
      <c r="D151" s="7">
        <v>5</v>
      </c>
      <c r="E151" s="7">
        <v>5</v>
      </c>
      <c r="F151" s="7">
        <v>5</v>
      </c>
      <c r="G151" s="7">
        <v>5</v>
      </c>
    </row>
    <row r="152" spans="1:18" hidden="1">
      <c r="A152" t="s">
        <v>13</v>
      </c>
      <c r="B152" s="7">
        <v>72</v>
      </c>
      <c r="C152" s="7">
        <v>102</v>
      </c>
      <c r="D152" s="7">
        <v>72</v>
      </c>
      <c r="E152" s="7">
        <v>73</v>
      </c>
      <c r="F152" s="7">
        <v>74</v>
      </c>
      <c r="G152" s="7">
        <v>85</v>
      </c>
    </row>
    <row r="153" spans="1:18" hidden="1">
      <c r="A153" t="s">
        <v>11</v>
      </c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</row>
    <row r="154" spans="1:18" hidden="1">
      <c r="A154" t="s">
        <v>49</v>
      </c>
      <c r="B154" s="12">
        <f>B152/B151</f>
        <v>18</v>
      </c>
      <c r="C154" s="12">
        <f t="shared" ref="C154:G154" si="208">C152/C151</f>
        <v>20.399999999999999</v>
      </c>
      <c r="D154" s="12">
        <f t="shared" si="208"/>
        <v>14.4</v>
      </c>
      <c r="E154" s="12">
        <f t="shared" si="208"/>
        <v>14.6</v>
      </c>
      <c r="F154" s="12">
        <f t="shared" si="208"/>
        <v>14.8</v>
      </c>
      <c r="G154" s="12">
        <f t="shared" si="208"/>
        <v>17</v>
      </c>
    </row>
    <row r="155" spans="1:18" hidden="1"/>
    <row r="156" spans="1:18" ht="17.25">
      <c r="A156" s="1" t="s">
        <v>24</v>
      </c>
      <c r="B156" s="8" t="s">
        <v>0</v>
      </c>
      <c r="C156" s="8" t="s">
        <v>1</v>
      </c>
      <c r="D156" s="8" t="s">
        <v>2</v>
      </c>
      <c r="E156" s="8" t="s">
        <v>3</v>
      </c>
      <c r="F156" s="8" t="s">
        <v>4</v>
      </c>
      <c r="G156" s="8" t="s">
        <v>5</v>
      </c>
      <c r="H156" s="8" t="s">
        <v>6</v>
      </c>
      <c r="I156" s="8" t="s">
        <v>7</v>
      </c>
      <c r="J156" s="8" t="s">
        <v>8</v>
      </c>
      <c r="K156" s="8" t="s">
        <v>9</v>
      </c>
      <c r="L156" s="8"/>
      <c r="M156" s="8" t="s">
        <v>50</v>
      </c>
      <c r="N156" s="8" t="s">
        <v>53</v>
      </c>
      <c r="O156" s="8" t="s">
        <v>54</v>
      </c>
      <c r="P156" s="8" t="s">
        <v>55</v>
      </c>
      <c r="Q156" s="8" t="s">
        <v>56</v>
      </c>
      <c r="R156" s="8" t="s">
        <v>57</v>
      </c>
    </row>
    <row r="157" spans="1:18">
      <c r="A157" t="s">
        <v>81</v>
      </c>
      <c r="B157" s="7">
        <f>SUM(B170,B176,B182,B188)</f>
        <v>20</v>
      </c>
      <c r="C157" s="7">
        <f t="shared" ref="C157:F157" si="209">SUM(C170,C176,C182,C188)</f>
        <v>18</v>
      </c>
      <c r="D157" s="7">
        <f t="shared" si="209"/>
        <v>17</v>
      </c>
      <c r="E157" s="7">
        <f t="shared" si="209"/>
        <v>17</v>
      </c>
      <c r="F157" s="7">
        <f t="shared" si="209"/>
        <v>18</v>
      </c>
      <c r="G157" s="7">
        <f>SUM(G170,G176,G182,G188)</f>
        <v>18</v>
      </c>
      <c r="H157" s="23">
        <f>ROUNDUP(H$2*$N157+$O157,0)</f>
        <v>17</v>
      </c>
      <c r="I157" s="23">
        <f t="shared" ref="I157:K157" si="210">ROUNDUP(I$2*$N157+$O157,0)</f>
        <v>17</v>
      </c>
      <c r="J157" s="23">
        <f t="shared" si="210"/>
        <v>17</v>
      </c>
      <c r="K157" s="23">
        <f t="shared" si="210"/>
        <v>17</v>
      </c>
      <c r="M157" s="11">
        <v>4.8000000000000001E-2</v>
      </c>
      <c r="N157" s="7">
        <v>-0.28599999999999998</v>
      </c>
      <c r="O157" s="7">
        <v>19</v>
      </c>
      <c r="P157" s="7">
        <v>0.32600000000000001</v>
      </c>
      <c r="Q157" s="21">
        <f>AVERAGE(B157:G157)</f>
        <v>18</v>
      </c>
      <c r="R157" s="21">
        <f>MEDIAN(B157:G157)</f>
        <v>18</v>
      </c>
    </row>
    <row r="158" spans="1:18">
      <c r="A158" t="s">
        <v>70</v>
      </c>
      <c r="B158" s="19" t="s">
        <v>51</v>
      </c>
      <c r="C158" s="14">
        <f>C157-B157</f>
        <v>-2</v>
      </c>
      <c r="D158" s="14">
        <f t="shared" ref="D158" si="211">D157-C157</f>
        <v>-1</v>
      </c>
      <c r="E158" s="14">
        <f t="shared" ref="E158" si="212">E157-D157</f>
        <v>0</v>
      </c>
      <c r="F158" s="14">
        <f t="shared" ref="F158" si="213">F157-E157</f>
        <v>1</v>
      </c>
      <c r="G158" s="14">
        <f t="shared" ref="G158" si="214">G157-F157</f>
        <v>0</v>
      </c>
      <c r="H158" s="24">
        <f t="shared" ref="H158" si="215">H157-G157</f>
        <v>-1</v>
      </c>
      <c r="I158" s="24">
        <f t="shared" ref="I158" si="216">I157-H157</f>
        <v>0</v>
      </c>
      <c r="J158" s="24">
        <f t="shared" ref="J158" si="217">J157-I157</f>
        <v>0</v>
      </c>
      <c r="K158" s="24">
        <f t="shared" ref="K158" si="218">K157-J157</f>
        <v>0</v>
      </c>
      <c r="L158" s="14">
        <f>L152-K152</f>
        <v>0</v>
      </c>
      <c r="M158" s="14" t="s">
        <v>51</v>
      </c>
      <c r="N158" s="14" t="s">
        <v>51</v>
      </c>
      <c r="O158" s="14" t="s">
        <v>51</v>
      </c>
      <c r="P158" s="14" t="s">
        <v>51</v>
      </c>
      <c r="Q158" s="21">
        <f>AVERAGE(B158:G158)</f>
        <v>-0.4</v>
      </c>
      <c r="R158" s="21">
        <f>AVERAGE(B158:G158)</f>
        <v>-0.4</v>
      </c>
    </row>
    <row r="159" spans="1:18">
      <c r="A159" t="s">
        <v>69</v>
      </c>
      <c r="B159" s="19" t="s">
        <v>51</v>
      </c>
      <c r="C159" s="15">
        <f>C158/B157</f>
        <v>-0.1</v>
      </c>
      <c r="D159" s="15">
        <f t="shared" ref="D159" si="219">D158/C157</f>
        <v>-5.5555555555555552E-2</v>
      </c>
      <c r="E159" s="15">
        <f t="shared" ref="E159" si="220">E158/D157</f>
        <v>0</v>
      </c>
      <c r="F159" s="15">
        <f t="shared" ref="F159" si="221">F158/E157</f>
        <v>5.8823529411764705E-2</v>
      </c>
      <c r="G159" s="15">
        <f t="shared" ref="G159" si="222">G158/F157</f>
        <v>0</v>
      </c>
      <c r="H159" s="26">
        <f t="shared" ref="H159" si="223">H158/G157</f>
        <v>-5.5555555555555552E-2</v>
      </c>
      <c r="I159" s="26">
        <f t="shared" ref="I159" si="224">I158/H157</f>
        <v>0</v>
      </c>
      <c r="J159" s="26">
        <f t="shared" ref="J159" si="225">J158/I157</f>
        <v>0</v>
      </c>
      <c r="K159" s="26">
        <f t="shared" ref="K159" si="226">K158/J157</f>
        <v>0</v>
      </c>
      <c r="L159" s="15" t="e">
        <f t="shared" ref="L159" si="227">L158/K152</f>
        <v>#DIV/0!</v>
      </c>
      <c r="M159" s="7" t="s">
        <v>51</v>
      </c>
      <c r="N159" s="7" t="s">
        <v>51</v>
      </c>
      <c r="O159" s="7" t="s">
        <v>51</v>
      </c>
      <c r="P159" s="7" t="s">
        <v>51</v>
      </c>
      <c r="Q159" s="18">
        <f>AVERAGE(B159:G159)</f>
        <v>-1.9346405228758169E-2</v>
      </c>
      <c r="R159" s="18">
        <f>MEDIAN(B159:G159)</f>
        <v>0</v>
      </c>
    </row>
    <row r="160" spans="1:18">
      <c r="A160" t="s">
        <v>13</v>
      </c>
      <c r="B160" s="7">
        <f t="shared" ref="B160:G160" si="228">SUM(B171,B177,B183,B189)</f>
        <v>369</v>
      </c>
      <c r="C160" s="7">
        <f t="shared" si="228"/>
        <v>334</v>
      </c>
      <c r="D160" s="7">
        <f t="shared" si="228"/>
        <v>323</v>
      </c>
      <c r="E160" s="7">
        <f t="shared" si="228"/>
        <v>317</v>
      </c>
      <c r="F160" s="7">
        <f t="shared" si="228"/>
        <v>359</v>
      </c>
      <c r="G160" s="7">
        <f t="shared" si="228"/>
        <v>349</v>
      </c>
      <c r="H160" s="23">
        <f>ROUNDUP(H$2*$N160+$O160,0)</f>
        <v>339</v>
      </c>
      <c r="I160" s="23">
        <f t="shared" ref="I160:K160" si="229">ROUNDUP(I$2*$N160+$O160,0)</f>
        <v>338</v>
      </c>
      <c r="J160" s="23">
        <f t="shared" si="229"/>
        <v>337</v>
      </c>
      <c r="K160" s="23">
        <f t="shared" si="229"/>
        <v>336</v>
      </c>
      <c r="L160" s="7">
        <f>ROUNDUP(-0.8857*11 + 344.93,0)</f>
        <v>336</v>
      </c>
      <c r="M160" s="11">
        <v>0</v>
      </c>
      <c r="N160" s="14">
        <v>-0.97</v>
      </c>
      <c r="O160" s="14">
        <v>345</v>
      </c>
      <c r="P160" s="7">
        <v>0.86699999999999999</v>
      </c>
      <c r="Q160" s="16">
        <f>AVERAGE(B160:G160)</f>
        <v>341.83333333333331</v>
      </c>
      <c r="R160" s="16">
        <f>AVERAGE(B160:G160)</f>
        <v>341.83333333333331</v>
      </c>
    </row>
    <row r="161" spans="1:18">
      <c r="A161" t="s">
        <v>71</v>
      </c>
      <c r="B161" s="19" t="s">
        <v>51</v>
      </c>
      <c r="C161" s="14">
        <f>C160-B160</f>
        <v>-35</v>
      </c>
      <c r="D161" s="14">
        <f t="shared" ref="D161" si="230">D160-C160</f>
        <v>-11</v>
      </c>
      <c r="E161" s="14">
        <f t="shared" ref="E161" si="231">E160-D160</f>
        <v>-6</v>
      </c>
      <c r="F161" s="14">
        <f t="shared" ref="F161" si="232">F160-E160</f>
        <v>42</v>
      </c>
      <c r="G161" s="14">
        <f t="shared" ref="G161" si="233">G160-F160</f>
        <v>-10</v>
      </c>
      <c r="H161" s="24">
        <f t="shared" ref="H161" si="234">H160-G160</f>
        <v>-10</v>
      </c>
      <c r="I161" s="24">
        <f t="shared" ref="I161" si="235">I160-H160</f>
        <v>-1</v>
      </c>
      <c r="J161" s="24">
        <f t="shared" ref="J161" si="236">J160-I160</f>
        <v>-1</v>
      </c>
      <c r="K161" s="24">
        <f t="shared" ref="K161" si="237">K160-J160</f>
        <v>-1</v>
      </c>
      <c r="L161" s="14">
        <f>L155-K155</f>
        <v>0</v>
      </c>
      <c r="M161" s="14" t="s">
        <v>51</v>
      </c>
      <c r="N161" s="14" t="s">
        <v>51</v>
      </c>
      <c r="O161" s="14" t="s">
        <v>51</v>
      </c>
      <c r="P161" s="14" t="s">
        <v>51</v>
      </c>
      <c r="Q161" s="21">
        <f>AVERAGE(B161:G161)</f>
        <v>-4</v>
      </c>
      <c r="R161" s="21">
        <f>AVERAGE(B161:G161)</f>
        <v>-4</v>
      </c>
    </row>
    <row r="162" spans="1:18">
      <c r="A162" t="s">
        <v>72</v>
      </c>
      <c r="B162" s="19" t="s">
        <v>51</v>
      </c>
      <c r="C162" s="15">
        <f>C161/B160</f>
        <v>-9.4850948509485097E-2</v>
      </c>
      <c r="D162" s="15">
        <f t="shared" ref="D162" si="238">D161/C160</f>
        <v>-3.2934131736526949E-2</v>
      </c>
      <c r="E162" s="15">
        <f t="shared" ref="E162" si="239">E161/D160</f>
        <v>-1.8575851393188854E-2</v>
      </c>
      <c r="F162" s="15">
        <f t="shared" ref="F162" si="240">F161/E160</f>
        <v>0.13249211356466878</v>
      </c>
      <c r="G162" s="15">
        <f t="shared" ref="G162" si="241">G161/F160</f>
        <v>-2.7855153203342618E-2</v>
      </c>
      <c r="H162" s="26">
        <f t="shared" ref="H162" si="242">H161/G160</f>
        <v>-2.865329512893983E-2</v>
      </c>
      <c r="I162" s="26">
        <f t="shared" ref="I162" si="243">I161/H160</f>
        <v>-2.9498525073746312E-3</v>
      </c>
      <c r="J162" s="26">
        <f t="shared" ref="J162" si="244">J161/I160</f>
        <v>-2.9585798816568047E-3</v>
      </c>
      <c r="K162" s="26">
        <f t="shared" ref="K162" si="245">K161/J160</f>
        <v>-2.967359050445104E-3</v>
      </c>
      <c r="L162" s="15" t="e">
        <f t="shared" ref="L162" si="246">L161/K155</f>
        <v>#DIV/0!</v>
      </c>
      <c r="M162" s="7" t="s">
        <v>51</v>
      </c>
      <c r="N162" s="7" t="s">
        <v>51</v>
      </c>
      <c r="O162" s="7" t="s">
        <v>51</v>
      </c>
      <c r="P162" s="7" t="s">
        <v>51</v>
      </c>
      <c r="Q162" s="18">
        <f>AVERAGE(B162:G162)</f>
        <v>-8.344794255574944E-3</v>
      </c>
      <c r="R162" s="18">
        <f>MEDIAN(B162:G162)</f>
        <v>-2.7855153203342618E-2</v>
      </c>
    </row>
    <row r="163" spans="1:18">
      <c r="A163" t="s">
        <v>49</v>
      </c>
      <c r="B163" s="12">
        <f>B160/B157</f>
        <v>18.45</v>
      </c>
      <c r="C163" s="12">
        <f t="shared" ref="C163:K163" si="247">C160/C157</f>
        <v>18.555555555555557</v>
      </c>
      <c r="D163" s="12">
        <f t="shared" si="247"/>
        <v>19</v>
      </c>
      <c r="E163" s="12">
        <f t="shared" si="247"/>
        <v>18.647058823529413</v>
      </c>
      <c r="F163" s="12">
        <f t="shared" si="247"/>
        <v>19.944444444444443</v>
      </c>
      <c r="G163" s="12">
        <f t="shared" si="247"/>
        <v>19.388888888888889</v>
      </c>
      <c r="H163" s="28">
        <f t="shared" si="247"/>
        <v>19.941176470588236</v>
      </c>
      <c r="I163" s="28">
        <f t="shared" si="247"/>
        <v>19.882352941176471</v>
      </c>
      <c r="J163" s="28">
        <f t="shared" si="247"/>
        <v>19.823529411764707</v>
      </c>
      <c r="K163" s="28">
        <f t="shared" si="247"/>
        <v>19.764705882352942</v>
      </c>
      <c r="L163" s="12"/>
      <c r="M163" s="7" t="s">
        <v>51</v>
      </c>
      <c r="N163" s="7" t="s">
        <v>51</v>
      </c>
      <c r="O163" s="7" t="s">
        <v>51</v>
      </c>
      <c r="P163" s="7" t="s">
        <v>51</v>
      </c>
      <c r="Q163" s="21">
        <f t="shared" ref="Q163:Q167" si="248">AVERAGE(B163:F163)</f>
        <v>18.919411764705885</v>
      </c>
      <c r="R163" s="21">
        <f>AVERAGE(B163:G163)</f>
        <v>18.997657952069719</v>
      </c>
    </row>
    <row r="164" spans="1:18">
      <c r="A164" t="s">
        <v>82</v>
      </c>
      <c r="B164" s="7">
        <f>B157</f>
        <v>20</v>
      </c>
      <c r="C164" s="7">
        <f t="shared" ref="C164:G164" si="249">C157</f>
        <v>18</v>
      </c>
      <c r="D164" s="7">
        <f t="shared" si="249"/>
        <v>17</v>
      </c>
      <c r="E164" s="7">
        <f t="shared" si="249"/>
        <v>17</v>
      </c>
      <c r="F164" s="7">
        <f t="shared" si="249"/>
        <v>18</v>
      </c>
      <c r="G164" s="7">
        <f t="shared" si="249"/>
        <v>18</v>
      </c>
      <c r="H164" s="27">
        <f>G164+$Q$40</f>
        <v>16.600000000000001</v>
      </c>
      <c r="I164" s="27">
        <f t="shared" ref="I164:K164" si="250">H164+$Q$40</f>
        <v>15.200000000000001</v>
      </c>
      <c r="J164" s="27">
        <f t="shared" si="250"/>
        <v>13.8</v>
      </c>
      <c r="K164" s="27">
        <f t="shared" si="250"/>
        <v>12.4</v>
      </c>
      <c r="L164" s="14"/>
      <c r="M164" s="7" t="s">
        <v>51</v>
      </c>
      <c r="N164" s="7" t="s">
        <v>51</v>
      </c>
      <c r="O164" s="7" t="s">
        <v>51</v>
      </c>
      <c r="P164" s="7" t="s">
        <v>51</v>
      </c>
      <c r="Q164" s="21">
        <f t="shared" si="248"/>
        <v>18</v>
      </c>
      <c r="R164" s="21">
        <f>AVERAGE(B164:G164)</f>
        <v>18</v>
      </c>
    </row>
    <row r="165" spans="1:18">
      <c r="A165" t="s">
        <v>83</v>
      </c>
      <c r="B165" s="7">
        <f>B157</f>
        <v>20</v>
      </c>
      <c r="C165" s="7">
        <f t="shared" ref="C165:G165" si="251">C157</f>
        <v>18</v>
      </c>
      <c r="D165" s="7">
        <f t="shared" si="251"/>
        <v>17</v>
      </c>
      <c r="E165" s="7">
        <f t="shared" si="251"/>
        <v>17</v>
      </c>
      <c r="F165" s="7">
        <f t="shared" si="251"/>
        <v>18</v>
      </c>
      <c r="G165" s="7">
        <f t="shared" si="251"/>
        <v>18</v>
      </c>
      <c r="H165" s="23">
        <f>G165+$R$40</f>
        <v>17</v>
      </c>
      <c r="I165" s="23">
        <f t="shared" ref="I165:K165" si="252">H165+$R$40</f>
        <v>16</v>
      </c>
      <c r="J165" s="23">
        <f t="shared" si="252"/>
        <v>15</v>
      </c>
      <c r="K165" s="23">
        <f t="shared" si="252"/>
        <v>14</v>
      </c>
      <c r="L165" s="14" t="e">
        <f>K165+#REF!</f>
        <v>#REF!</v>
      </c>
      <c r="M165" s="7" t="s">
        <v>51</v>
      </c>
      <c r="N165" s="7" t="s">
        <v>51</v>
      </c>
      <c r="O165" s="7" t="s">
        <v>51</v>
      </c>
      <c r="P165" s="7" t="s">
        <v>51</v>
      </c>
      <c r="Q165" s="21">
        <f t="shared" si="248"/>
        <v>18</v>
      </c>
      <c r="R165" s="21">
        <f>AVERAGE(B165:G165)</f>
        <v>18</v>
      </c>
    </row>
    <row r="166" spans="1:18">
      <c r="A166" t="s">
        <v>67</v>
      </c>
      <c r="B166" s="17">
        <f>B160</f>
        <v>369</v>
      </c>
      <c r="C166" s="17">
        <f t="shared" ref="C166:G166" si="253">C160</f>
        <v>334</v>
      </c>
      <c r="D166" s="17">
        <f t="shared" si="253"/>
        <v>323</v>
      </c>
      <c r="E166" s="17">
        <f t="shared" si="253"/>
        <v>317</v>
      </c>
      <c r="F166" s="17">
        <f t="shared" si="253"/>
        <v>359</v>
      </c>
      <c r="G166" s="17">
        <f t="shared" si="253"/>
        <v>349</v>
      </c>
      <c r="H166" s="27">
        <f>G166+$Q161</f>
        <v>345</v>
      </c>
      <c r="I166" s="27">
        <f t="shared" ref="I166:K166" si="254">H166+$Q161</f>
        <v>341</v>
      </c>
      <c r="J166" s="27">
        <f t="shared" si="254"/>
        <v>337</v>
      </c>
      <c r="K166" s="27">
        <f t="shared" si="254"/>
        <v>333</v>
      </c>
      <c r="L166" s="14"/>
      <c r="M166" s="7" t="s">
        <v>51</v>
      </c>
      <c r="N166" s="7" t="s">
        <v>51</v>
      </c>
      <c r="O166" s="7" t="s">
        <v>51</v>
      </c>
      <c r="P166" s="7" t="s">
        <v>51</v>
      </c>
      <c r="Q166" s="21">
        <f t="shared" si="248"/>
        <v>340.4</v>
      </c>
      <c r="R166" s="21">
        <f>AVERAGE(B166:G166)</f>
        <v>341.83333333333331</v>
      </c>
    </row>
    <row r="167" spans="1:18">
      <c r="A167" t="s">
        <v>68</v>
      </c>
      <c r="B167" s="17">
        <f>B160</f>
        <v>369</v>
      </c>
      <c r="C167" s="17">
        <f t="shared" ref="C167:G167" si="255">C160</f>
        <v>334</v>
      </c>
      <c r="D167" s="17">
        <f t="shared" si="255"/>
        <v>323</v>
      </c>
      <c r="E167" s="17">
        <f t="shared" si="255"/>
        <v>317</v>
      </c>
      <c r="F167" s="17">
        <f t="shared" si="255"/>
        <v>359</v>
      </c>
      <c r="G167" s="17">
        <f t="shared" si="255"/>
        <v>349</v>
      </c>
      <c r="H167" s="27">
        <f>G167+$R161</f>
        <v>345</v>
      </c>
      <c r="I167" s="27">
        <f t="shared" ref="I167:K167" si="256">H167+$R161</f>
        <v>341</v>
      </c>
      <c r="J167" s="27">
        <f t="shared" si="256"/>
        <v>337</v>
      </c>
      <c r="K167" s="27">
        <f t="shared" si="256"/>
        <v>333</v>
      </c>
      <c r="L167" s="14"/>
      <c r="M167" s="7" t="s">
        <v>51</v>
      </c>
      <c r="N167" s="7" t="s">
        <v>51</v>
      </c>
      <c r="O167" s="7" t="s">
        <v>51</v>
      </c>
      <c r="P167" s="7" t="s">
        <v>51</v>
      </c>
      <c r="Q167" s="21">
        <f t="shared" si="248"/>
        <v>340.4</v>
      </c>
      <c r="R167" s="21">
        <f>AVERAGE(B167:G167)</f>
        <v>341.83333333333331</v>
      </c>
    </row>
    <row r="168" spans="1:18" hidden="1"/>
    <row r="169" spans="1:18" hidden="1">
      <c r="A169" s="2" t="s">
        <v>38</v>
      </c>
      <c r="B169" s="8" t="s">
        <v>0</v>
      </c>
      <c r="C169" s="8" t="s">
        <v>1</v>
      </c>
      <c r="D169" s="8" t="s">
        <v>2</v>
      </c>
      <c r="E169" s="8" t="s">
        <v>3</v>
      </c>
      <c r="F169" s="8" t="s">
        <v>4</v>
      </c>
      <c r="G169" s="8" t="s">
        <v>5</v>
      </c>
      <c r="H169" s="8" t="s">
        <v>6</v>
      </c>
      <c r="I169" s="8" t="s">
        <v>7</v>
      </c>
      <c r="J169" s="8" t="s">
        <v>8</v>
      </c>
      <c r="K169" s="8" t="s">
        <v>9</v>
      </c>
      <c r="L169" s="8"/>
      <c r="M169"/>
      <c r="Q169"/>
      <c r="R169"/>
    </row>
    <row r="170" spans="1:18" hidden="1">
      <c r="A170" t="s">
        <v>20</v>
      </c>
      <c r="B170" s="7">
        <v>4</v>
      </c>
      <c r="C170" s="7">
        <v>4</v>
      </c>
      <c r="D170" s="7">
        <v>4</v>
      </c>
      <c r="E170" s="7">
        <v>4</v>
      </c>
      <c r="F170" s="7">
        <v>5</v>
      </c>
      <c r="G170" s="7">
        <v>5</v>
      </c>
      <c r="M170"/>
      <c r="Q170"/>
      <c r="R170"/>
    </row>
    <row r="171" spans="1:18" hidden="1">
      <c r="A171" t="s">
        <v>13</v>
      </c>
      <c r="B171" s="7">
        <v>102</v>
      </c>
      <c r="C171" s="7">
        <v>96</v>
      </c>
      <c r="D171" s="7">
        <v>108</v>
      </c>
      <c r="E171" s="7">
        <v>95</v>
      </c>
      <c r="F171" s="7">
        <v>104</v>
      </c>
      <c r="G171" s="7">
        <v>78</v>
      </c>
      <c r="M171"/>
      <c r="Q171"/>
      <c r="R171"/>
    </row>
    <row r="172" spans="1:18" hidden="1">
      <c r="A172" t="s">
        <v>11</v>
      </c>
      <c r="M172"/>
      <c r="Q172"/>
      <c r="R172"/>
    </row>
    <row r="173" spans="1:18" hidden="1">
      <c r="A173" t="s">
        <v>49</v>
      </c>
      <c r="B173" s="12">
        <f>B171/B170</f>
        <v>25.5</v>
      </c>
      <c r="C173" s="12">
        <f t="shared" ref="C173:G173" si="257">C171/C170</f>
        <v>24</v>
      </c>
      <c r="D173" s="12">
        <f t="shared" si="257"/>
        <v>27</v>
      </c>
      <c r="E173" s="12">
        <f t="shared" si="257"/>
        <v>23.75</v>
      </c>
      <c r="F173" s="12">
        <f t="shared" si="257"/>
        <v>20.8</v>
      </c>
      <c r="G173" s="12">
        <f t="shared" si="257"/>
        <v>15.6</v>
      </c>
      <c r="M173"/>
      <c r="Q173"/>
      <c r="R173"/>
    </row>
    <row r="174" spans="1:18" hidden="1">
      <c r="M174"/>
      <c r="Q174"/>
      <c r="R174"/>
    </row>
    <row r="175" spans="1:18" hidden="1">
      <c r="A175" s="2" t="s">
        <v>39</v>
      </c>
      <c r="B175" s="8" t="s">
        <v>0</v>
      </c>
      <c r="C175" s="8" t="s">
        <v>1</v>
      </c>
      <c r="D175" s="8" t="s">
        <v>2</v>
      </c>
      <c r="E175" s="8" t="s">
        <v>3</v>
      </c>
      <c r="F175" s="8" t="s">
        <v>4</v>
      </c>
      <c r="G175" s="8" t="s">
        <v>5</v>
      </c>
      <c r="H175" s="8" t="s">
        <v>6</v>
      </c>
      <c r="I175" s="8" t="s">
        <v>7</v>
      </c>
      <c r="J175" s="8" t="s">
        <v>8</v>
      </c>
      <c r="K175" s="8" t="s">
        <v>9</v>
      </c>
      <c r="L175" s="8"/>
      <c r="M175"/>
      <c r="Q175"/>
      <c r="R175"/>
    </row>
    <row r="176" spans="1:18" hidden="1">
      <c r="A176" t="s">
        <v>20</v>
      </c>
      <c r="B176" s="7">
        <v>5</v>
      </c>
      <c r="C176" s="7">
        <v>4</v>
      </c>
      <c r="D176" s="7">
        <v>4</v>
      </c>
      <c r="E176" s="7">
        <v>4</v>
      </c>
      <c r="F176" s="7">
        <v>4</v>
      </c>
      <c r="G176" s="7">
        <v>4</v>
      </c>
      <c r="M176"/>
      <c r="Q176"/>
      <c r="R176"/>
    </row>
    <row r="177" spans="1:18" hidden="1">
      <c r="A177" t="s">
        <v>13</v>
      </c>
      <c r="B177" s="7">
        <v>78</v>
      </c>
      <c r="C177" s="7">
        <v>57</v>
      </c>
      <c r="D177" s="7">
        <v>56</v>
      </c>
      <c r="E177" s="7">
        <v>60</v>
      </c>
      <c r="F177" s="7">
        <v>63</v>
      </c>
      <c r="G177" s="7">
        <v>65</v>
      </c>
      <c r="M177"/>
      <c r="Q177"/>
      <c r="R177"/>
    </row>
    <row r="178" spans="1:18" hidden="1">
      <c r="A178" t="s">
        <v>11</v>
      </c>
      <c r="M178"/>
      <c r="Q178"/>
      <c r="R178"/>
    </row>
    <row r="179" spans="1:18" hidden="1">
      <c r="A179" t="s">
        <v>49</v>
      </c>
      <c r="B179" s="12">
        <f>B177/B176</f>
        <v>15.6</v>
      </c>
      <c r="C179" s="12">
        <f t="shared" ref="C179:G179" si="258">C177/C176</f>
        <v>14.25</v>
      </c>
      <c r="D179" s="12">
        <f t="shared" si="258"/>
        <v>14</v>
      </c>
      <c r="E179" s="12">
        <f t="shared" si="258"/>
        <v>15</v>
      </c>
      <c r="F179" s="12">
        <f t="shared" si="258"/>
        <v>15.75</v>
      </c>
      <c r="G179" s="12">
        <f t="shared" si="258"/>
        <v>16.25</v>
      </c>
      <c r="M179"/>
      <c r="Q179"/>
      <c r="R179"/>
    </row>
    <row r="180" spans="1:18" hidden="1">
      <c r="M180"/>
      <c r="Q180"/>
      <c r="R180"/>
    </row>
    <row r="181" spans="1:18" hidden="1">
      <c r="A181" s="2" t="s">
        <v>40</v>
      </c>
      <c r="B181" s="8" t="s">
        <v>0</v>
      </c>
      <c r="C181" s="8" t="s">
        <v>1</v>
      </c>
      <c r="D181" s="8" t="s">
        <v>2</v>
      </c>
      <c r="E181" s="8" t="s">
        <v>3</v>
      </c>
      <c r="F181" s="8" t="s">
        <v>4</v>
      </c>
      <c r="G181" s="8" t="s">
        <v>5</v>
      </c>
      <c r="H181" s="8" t="s">
        <v>6</v>
      </c>
      <c r="I181" s="8" t="s">
        <v>7</v>
      </c>
      <c r="J181" s="8" t="s">
        <v>8</v>
      </c>
      <c r="K181" s="8" t="s">
        <v>9</v>
      </c>
      <c r="L181" s="8"/>
      <c r="M181"/>
      <c r="Q181"/>
      <c r="R181"/>
    </row>
    <row r="182" spans="1:18" hidden="1">
      <c r="A182" t="s">
        <v>20</v>
      </c>
      <c r="B182" s="7">
        <v>5</v>
      </c>
      <c r="C182" s="7">
        <v>6</v>
      </c>
      <c r="D182" s="7">
        <v>6</v>
      </c>
      <c r="E182" s="7">
        <v>6</v>
      </c>
      <c r="F182" s="7">
        <v>6</v>
      </c>
      <c r="G182" s="7">
        <v>5</v>
      </c>
      <c r="M182"/>
      <c r="Q182"/>
      <c r="R182"/>
    </row>
    <row r="183" spans="1:18" hidden="1">
      <c r="A183" t="s">
        <v>13</v>
      </c>
      <c r="B183" s="7">
        <v>78</v>
      </c>
      <c r="C183" s="7">
        <v>89</v>
      </c>
      <c r="D183" s="7">
        <v>99</v>
      </c>
      <c r="E183" s="7">
        <v>104</v>
      </c>
      <c r="F183" s="7">
        <v>99</v>
      </c>
      <c r="G183" s="7">
        <v>91</v>
      </c>
      <c r="M183"/>
      <c r="Q183"/>
      <c r="R183"/>
    </row>
    <row r="184" spans="1:18" hidden="1">
      <c r="A184" t="s">
        <v>11</v>
      </c>
      <c r="M184"/>
      <c r="Q184"/>
      <c r="R184"/>
    </row>
    <row r="185" spans="1:18" hidden="1">
      <c r="A185" t="s">
        <v>49</v>
      </c>
      <c r="B185" s="12">
        <f>B183/B182</f>
        <v>15.6</v>
      </c>
      <c r="C185" s="12">
        <f t="shared" ref="C185:G185" si="259">C183/C182</f>
        <v>14.833333333333334</v>
      </c>
      <c r="D185" s="12">
        <f t="shared" si="259"/>
        <v>16.5</v>
      </c>
      <c r="E185" s="12">
        <f t="shared" si="259"/>
        <v>17.333333333333332</v>
      </c>
      <c r="F185" s="12">
        <f t="shared" si="259"/>
        <v>16.5</v>
      </c>
      <c r="G185" s="12">
        <f t="shared" si="259"/>
        <v>18.2</v>
      </c>
      <c r="M185"/>
      <c r="Q185"/>
      <c r="R185"/>
    </row>
    <row r="186" spans="1:18" hidden="1">
      <c r="M186"/>
      <c r="Q186"/>
      <c r="R186"/>
    </row>
    <row r="187" spans="1:18" hidden="1">
      <c r="A187" s="2" t="s">
        <v>41</v>
      </c>
      <c r="B187" s="8" t="s">
        <v>0</v>
      </c>
      <c r="C187" s="8" t="s">
        <v>1</v>
      </c>
      <c r="D187" s="8" t="s">
        <v>2</v>
      </c>
      <c r="E187" s="8" t="s">
        <v>3</v>
      </c>
      <c r="F187" s="8" t="s">
        <v>4</v>
      </c>
      <c r="G187" s="8" t="s">
        <v>5</v>
      </c>
      <c r="H187" s="8" t="s">
        <v>6</v>
      </c>
      <c r="I187" s="8" t="s">
        <v>7</v>
      </c>
      <c r="J187" s="8" t="s">
        <v>8</v>
      </c>
      <c r="K187" s="8" t="s">
        <v>9</v>
      </c>
      <c r="L187" s="8"/>
      <c r="M187"/>
      <c r="Q187"/>
      <c r="R187"/>
    </row>
    <row r="188" spans="1:18" hidden="1">
      <c r="A188" t="s">
        <v>20</v>
      </c>
      <c r="B188" s="7">
        <v>6</v>
      </c>
      <c r="C188" s="7">
        <v>4</v>
      </c>
      <c r="D188" s="7">
        <v>3</v>
      </c>
      <c r="E188" s="7">
        <v>3</v>
      </c>
      <c r="F188" s="7">
        <v>3</v>
      </c>
      <c r="G188" s="7">
        <v>4</v>
      </c>
      <c r="M188"/>
      <c r="Q188"/>
      <c r="R188"/>
    </row>
    <row r="189" spans="1:18" hidden="1">
      <c r="A189" t="s">
        <v>13</v>
      </c>
      <c r="B189" s="7">
        <v>111</v>
      </c>
      <c r="C189" s="7">
        <v>92</v>
      </c>
      <c r="D189" s="7">
        <v>60</v>
      </c>
      <c r="E189" s="7">
        <v>58</v>
      </c>
      <c r="F189" s="7">
        <v>93</v>
      </c>
      <c r="G189" s="7">
        <v>115</v>
      </c>
      <c r="M189"/>
      <c r="Q189"/>
      <c r="R189"/>
    </row>
    <row r="190" spans="1:18" hidden="1">
      <c r="A190" t="s">
        <v>11</v>
      </c>
    </row>
    <row r="191" spans="1:18" hidden="1">
      <c r="A191" t="s">
        <v>49</v>
      </c>
      <c r="B191" s="12">
        <f>B189/B188</f>
        <v>18.5</v>
      </c>
      <c r="C191" s="12">
        <f t="shared" ref="C191:G191" si="260">C189/C188</f>
        <v>23</v>
      </c>
      <c r="D191" s="12">
        <f t="shared" si="260"/>
        <v>20</v>
      </c>
      <c r="E191" s="12">
        <f t="shared" si="260"/>
        <v>19.333333333333332</v>
      </c>
      <c r="F191" s="12">
        <f t="shared" si="260"/>
        <v>31</v>
      </c>
      <c r="G191" s="12">
        <f t="shared" si="260"/>
        <v>28.75</v>
      </c>
    </row>
    <row r="192" spans="1:18" hidden="1"/>
    <row r="193" spans="1:18" ht="17.25">
      <c r="A193" s="1" t="s">
        <v>21</v>
      </c>
      <c r="B193" s="8" t="s">
        <v>0</v>
      </c>
      <c r="C193" s="8" t="s">
        <v>1</v>
      </c>
      <c r="D193" s="8" t="s">
        <v>2</v>
      </c>
      <c r="E193" s="8" t="s">
        <v>3</v>
      </c>
      <c r="F193" s="8" t="s">
        <v>4</v>
      </c>
      <c r="G193" s="8" t="s">
        <v>5</v>
      </c>
      <c r="H193" s="8" t="s">
        <v>6</v>
      </c>
      <c r="I193" s="8" t="s">
        <v>7</v>
      </c>
      <c r="J193" s="8" t="s">
        <v>8</v>
      </c>
      <c r="K193" s="8" t="s">
        <v>9</v>
      </c>
      <c r="L193" s="8"/>
      <c r="M193" s="8" t="s">
        <v>50</v>
      </c>
      <c r="N193" s="8" t="s">
        <v>53</v>
      </c>
      <c r="O193" s="8" t="s">
        <v>54</v>
      </c>
      <c r="P193" s="8" t="s">
        <v>55</v>
      </c>
      <c r="Q193" s="8" t="s">
        <v>56</v>
      </c>
      <c r="R193" s="8" t="s">
        <v>57</v>
      </c>
    </row>
    <row r="194" spans="1:18">
      <c r="A194" t="s">
        <v>81</v>
      </c>
      <c r="B194" s="7">
        <f>SUM(B207,B213,B219,B225)</f>
        <v>19</v>
      </c>
      <c r="C194" s="7">
        <f t="shared" ref="C194:G194" si="261">SUM(C207,C213,C219,C225)</f>
        <v>19</v>
      </c>
      <c r="D194" s="7">
        <f t="shared" si="261"/>
        <v>21</v>
      </c>
      <c r="E194" s="7">
        <f t="shared" si="261"/>
        <v>21</v>
      </c>
      <c r="F194" s="7">
        <f t="shared" si="261"/>
        <v>21</v>
      </c>
      <c r="G194" s="7">
        <f t="shared" si="261"/>
        <v>20</v>
      </c>
      <c r="H194" s="23">
        <f>ROUNDUP(H$2*$N194+$O194,0)</f>
        <v>21</v>
      </c>
      <c r="I194" s="23">
        <f t="shared" ref="I194:K194" si="262">ROUNDUP(I$2*$N194+$O194,0)</f>
        <v>21</v>
      </c>
      <c r="J194" s="23">
        <f t="shared" si="262"/>
        <v>21</v>
      </c>
      <c r="K194" s="23">
        <f t="shared" si="262"/>
        <v>22</v>
      </c>
      <c r="M194" s="11">
        <v>5.8999999999999997E-2</v>
      </c>
      <c r="N194" s="7">
        <v>0.2</v>
      </c>
      <c r="O194" s="7">
        <v>19.100000000000001</v>
      </c>
      <c r="P194" s="7">
        <v>0.316</v>
      </c>
      <c r="Q194" s="21">
        <f t="shared" ref="Q194" si="263">AVERAGE(B194:F194)</f>
        <v>20.2</v>
      </c>
      <c r="R194" s="21">
        <f t="shared" ref="R194" si="264">MEDIAN(B194:F194)</f>
        <v>21</v>
      </c>
    </row>
    <row r="195" spans="1:18">
      <c r="A195" t="s">
        <v>70</v>
      </c>
      <c r="B195" s="19" t="s">
        <v>51</v>
      </c>
      <c r="C195" s="14">
        <f>C194-B194</f>
        <v>0</v>
      </c>
      <c r="D195" s="14">
        <f t="shared" ref="D195" si="265">D194-C194</f>
        <v>2</v>
      </c>
      <c r="E195" s="14">
        <f t="shared" ref="E195" si="266">E194-D194</f>
        <v>0</v>
      </c>
      <c r="F195" s="14">
        <f t="shared" ref="F195" si="267">F194-E194</f>
        <v>0</v>
      </c>
      <c r="G195" s="14">
        <f t="shared" ref="G195" si="268">G194-F194</f>
        <v>-1</v>
      </c>
      <c r="H195" s="24">
        <f t="shared" ref="H195" si="269">H194-G194</f>
        <v>1</v>
      </c>
      <c r="I195" s="24">
        <f t="shared" ref="I195" si="270">I194-H194</f>
        <v>0</v>
      </c>
      <c r="J195" s="24">
        <f t="shared" ref="J195" si="271">J194-I194</f>
        <v>0</v>
      </c>
      <c r="K195" s="24">
        <f t="shared" ref="K195" si="272">K194-J194</f>
        <v>1</v>
      </c>
      <c r="L195" s="14">
        <f>L189-K189</f>
        <v>0</v>
      </c>
      <c r="M195" s="14" t="s">
        <v>51</v>
      </c>
      <c r="N195" s="14" t="s">
        <v>51</v>
      </c>
      <c r="O195" s="14" t="s">
        <v>51</v>
      </c>
      <c r="P195" s="14" t="s">
        <v>51</v>
      </c>
      <c r="Q195" s="21">
        <f t="shared" ref="Q195:Q197" si="273">AVERAGE(B195:F195)</f>
        <v>0.5</v>
      </c>
      <c r="R195" s="21">
        <f t="shared" ref="R195:R197" si="274">MEDIAN(B195:F195)</f>
        <v>0</v>
      </c>
    </row>
    <row r="196" spans="1:18">
      <c r="A196" t="s">
        <v>69</v>
      </c>
      <c r="B196" s="19" t="s">
        <v>51</v>
      </c>
      <c r="C196" s="15">
        <f>C195/B194</f>
        <v>0</v>
      </c>
      <c r="D196" s="15">
        <f t="shared" ref="D196" si="275">D195/C194</f>
        <v>0.10526315789473684</v>
      </c>
      <c r="E196" s="15">
        <f t="shared" ref="E196" si="276">E195/D194</f>
        <v>0</v>
      </c>
      <c r="F196" s="15">
        <f t="shared" ref="F196" si="277">F195/E194</f>
        <v>0</v>
      </c>
      <c r="G196" s="15">
        <f t="shared" ref="G196" si="278">G195/F194</f>
        <v>-4.7619047619047616E-2</v>
      </c>
      <c r="H196" s="26">
        <f t="shared" ref="H196" si="279">H195/G194</f>
        <v>0.05</v>
      </c>
      <c r="I196" s="26">
        <f t="shared" ref="I196" si="280">I195/H194</f>
        <v>0</v>
      </c>
      <c r="J196" s="26">
        <f t="shared" ref="J196" si="281">J195/I194</f>
        <v>0</v>
      </c>
      <c r="K196" s="26">
        <f t="shared" ref="K196" si="282">K195/J194</f>
        <v>4.7619047619047616E-2</v>
      </c>
      <c r="L196" s="15" t="e">
        <f t="shared" ref="L196" si="283">L195/K189</f>
        <v>#DIV/0!</v>
      </c>
      <c r="M196" s="7" t="s">
        <v>51</v>
      </c>
      <c r="N196" s="7" t="s">
        <v>51</v>
      </c>
      <c r="O196" s="7" t="s">
        <v>51</v>
      </c>
      <c r="P196" s="7" t="s">
        <v>51</v>
      </c>
      <c r="Q196" s="18">
        <f t="shared" si="273"/>
        <v>2.6315789473684209E-2</v>
      </c>
      <c r="R196" s="18">
        <f t="shared" si="274"/>
        <v>0</v>
      </c>
    </row>
    <row r="197" spans="1:18">
      <c r="A197" t="s">
        <v>13</v>
      </c>
      <c r="B197" s="7">
        <f t="shared" ref="B197:G197" si="284">SUM(B208,B214,B220,B226)</f>
        <v>289</v>
      </c>
      <c r="C197" s="7">
        <f t="shared" si="284"/>
        <v>232</v>
      </c>
      <c r="D197" s="7">
        <f t="shared" si="284"/>
        <v>314</v>
      </c>
      <c r="E197" s="7">
        <f t="shared" si="284"/>
        <v>326</v>
      </c>
      <c r="F197" s="7">
        <f t="shared" si="284"/>
        <v>319</v>
      </c>
      <c r="G197" s="7">
        <f t="shared" si="284"/>
        <v>328</v>
      </c>
      <c r="H197" s="23">
        <f>ROUNDUP(H$2*$N197+$O197,0)</f>
        <v>334</v>
      </c>
      <c r="I197" s="23">
        <f t="shared" ref="I197:K197" si="285">ROUNDUP(I$2*$N197+$O197,0)</f>
        <v>345</v>
      </c>
      <c r="J197" s="23">
        <f t="shared" si="285"/>
        <v>356</v>
      </c>
      <c r="K197" s="23">
        <f t="shared" si="285"/>
        <v>367</v>
      </c>
      <c r="L197" s="7">
        <f>ROUNDUP(13.371*11 + 254.53,0)</f>
        <v>402</v>
      </c>
      <c r="M197" s="11">
        <v>0.22500000000000001</v>
      </c>
      <c r="N197" s="14">
        <v>11.1</v>
      </c>
      <c r="O197" s="14">
        <v>256</v>
      </c>
      <c r="P197" s="7">
        <v>0.193</v>
      </c>
      <c r="Q197" s="16">
        <f t="shared" si="273"/>
        <v>296</v>
      </c>
      <c r="R197" s="16">
        <f t="shared" si="274"/>
        <v>314</v>
      </c>
    </row>
    <row r="198" spans="1:18">
      <c r="A198" t="s">
        <v>71</v>
      </c>
      <c r="B198" s="19" t="s">
        <v>51</v>
      </c>
      <c r="C198" s="14">
        <f>C197-B197</f>
        <v>-57</v>
      </c>
      <c r="D198" s="14">
        <f t="shared" ref="D198" si="286">D197-C197</f>
        <v>82</v>
      </c>
      <c r="E198" s="14">
        <f t="shared" ref="E198" si="287">E197-D197</f>
        <v>12</v>
      </c>
      <c r="F198" s="14">
        <f t="shared" ref="F198" si="288">F197-E197</f>
        <v>-7</v>
      </c>
      <c r="G198" s="14">
        <f t="shared" ref="G198" si="289">G197-F197</f>
        <v>9</v>
      </c>
      <c r="H198" s="24">
        <f t="shared" ref="H198" si="290">H197-G197</f>
        <v>6</v>
      </c>
      <c r="I198" s="24">
        <f t="shared" ref="I198" si="291">I197-H197</f>
        <v>11</v>
      </c>
      <c r="J198" s="24">
        <f t="shared" ref="J198" si="292">J197-I197</f>
        <v>11</v>
      </c>
      <c r="K198" s="24">
        <f t="shared" ref="K198" si="293">K197-J197</f>
        <v>11</v>
      </c>
      <c r="L198" s="14">
        <f>L192-K192</f>
        <v>0</v>
      </c>
      <c r="M198" s="14" t="s">
        <v>51</v>
      </c>
      <c r="N198" s="7" t="s">
        <v>51</v>
      </c>
      <c r="O198" s="7" t="s">
        <v>51</v>
      </c>
      <c r="P198" s="7" t="s">
        <v>51</v>
      </c>
      <c r="Q198" s="21">
        <f t="shared" ref="Q198:Q199" si="294">AVERAGE(B198:F198)</f>
        <v>7.5</v>
      </c>
      <c r="R198" s="21">
        <f t="shared" ref="R198:R199" si="295">MEDIAN(B198:F198)</f>
        <v>2.5</v>
      </c>
    </row>
    <row r="199" spans="1:18">
      <c r="A199" t="s">
        <v>72</v>
      </c>
      <c r="B199" s="19" t="s">
        <v>51</v>
      </c>
      <c r="C199" s="15">
        <f>C198/B197</f>
        <v>-0.1972318339100346</v>
      </c>
      <c r="D199" s="15">
        <f t="shared" ref="D199" si="296">D198/C197</f>
        <v>0.35344827586206895</v>
      </c>
      <c r="E199" s="15">
        <f t="shared" ref="E199" si="297">E198/D197</f>
        <v>3.8216560509554139E-2</v>
      </c>
      <c r="F199" s="15">
        <f t="shared" ref="F199" si="298">F198/E197</f>
        <v>-2.1472392638036811E-2</v>
      </c>
      <c r="G199" s="15">
        <f t="shared" ref="G199" si="299">G198/F197</f>
        <v>2.8213166144200628E-2</v>
      </c>
      <c r="H199" s="26">
        <f t="shared" ref="H199" si="300">H198/G197</f>
        <v>1.8292682926829267E-2</v>
      </c>
      <c r="I199" s="26">
        <f t="shared" ref="I199" si="301">I198/H197</f>
        <v>3.2934131736526949E-2</v>
      </c>
      <c r="J199" s="26">
        <f t="shared" ref="J199" si="302">J198/I197</f>
        <v>3.1884057971014491E-2</v>
      </c>
      <c r="K199" s="26">
        <f t="shared" ref="K199" si="303">K198/J197</f>
        <v>3.0898876404494381E-2</v>
      </c>
      <c r="L199" s="15" t="e">
        <f t="shared" ref="L199" si="304">L198/K192</f>
        <v>#DIV/0!</v>
      </c>
      <c r="M199" s="7" t="s">
        <v>51</v>
      </c>
      <c r="N199" s="7" t="s">
        <v>51</v>
      </c>
      <c r="O199" s="7" t="s">
        <v>51</v>
      </c>
      <c r="P199" s="7" t="s">
        <v>51</v>
      </c>
      <c r="Q199" s="18">
        <f t="shared" si="294"/>
        <v>4.3240152455887915E-2</v>
      </c>
      <c r="R199" s="18">
        <f t="shared" si="295"/>
        <v>8.3720839357586639E-3</v>
      </c>
    </row>
    <row r="200" spans="1:18">
      <c r="A200" t="s">
        <v>49</v>
      </c>
      <c r="B200" s="12">
        <f>B197/B194</f>
        <v>15.210526315789474</v>
      </c>
      <c r="C200" s="12">
        <f t="shared" ref="C200:K200" si="305">C197/C194</f>
        <v>12.210526315789474</v>
      </c>
      <c r="D200" s="12">
        <f t="shared" si="305"/>
        <v>14.952380952380953</v>
      </c>
      <c r="E200" s="12">
        <f t="shared" si="305"/>
        <v>15.523809523809524</v>
      </c>
      <c r="F200" s="12">
        <f t="shared" si="305"/>
        <v>15.19047619047619</v>
      </c>
      <c r="G200" s="12">
        <f t="shared" si="305"/>
        <v>16.399999999999999</v>
      </c>
      <c r="H200" s="28">
        <f t="shared" si="305"/>
        <v>15.904761904761905</v>
      </c>
      <c r="I200" s="28">
        <f t="shared" si="305"/>
        <v>16.428571428571427</v>
      </c>
      <c r="J200" s="28">
        <f t="shared" si="305"/>
        <v>16.952380952380953</v>
      </c>
      <c r="K200" s="28">
        <f t="shared" si="305"/>
        <v>16.681818181818183</v>
      </c>
      <c r="L200" s="12"/>
      <c r="M200" s="7" t="s">
        <v>51</v>
      </c>
      <c r="N200" s="7" t="s">
        <v>51</v>
      </c>
      <c r="O200" s="7" t="s">
        <v>51</v>
      </c>
      <c r="P200" s="7" t="s">
        <v>51</v>
      </c>
      <c r="Q200" s="21">
        <f t="shared" ref="Q200:Q204" si="306">AVERAGE(B200:F200)</f>
        <v>14.617543859649123</v>
      </c>
      <c r="R200" s="21">
        <f t="shared" ref="R200:R204" si="307">MEDIAN(B200:F200)</f>
        <v>15.19047619047619</v>
      </c>
    </row>
    <row r="201" spans="1:18">
      <c r="A201" t="s">
        <v>82</v>
      </c>
      <c r="B201" s="7">
        <f>B194</f>
        <v>19</v>
      </c>
      <c r="C201" s="7">
        <f t="shared" ref="C201:G201" si="308">C194</f>
        <v>19</v>
      </c>
      <c r="D201" s="7">
        <f t="shared" si="308"/>
        <v>21</v>
      </c>
      <c r="E201" s="7">
        <f t="shared" si="308"/>
        <v>21</v>
      </c>
      <c r="F201" s="7">
        <f t="shared" si="308"/>
        <v>21</v>
      </c>
      <c r="G201" s="7">
        <f t="shared" si="308"/>
        <v>20</v>
      </c>
      <c r="H201" s="27">
        <f>G201+$Q$40</f>
        <v>18.600000000000001</v>
      </c>
      <c r="I201" s="27">
        <f t="shared" ref="I201:K201" si="309">H201+$Q$40</f>
        <v>17.200000000000003</v>
      </c>
      <c r="J201" s="27">
        <f t="shared" si="309"/>
        <v>15.800000000000002</v>
      </c>
      <c r="K201" s="27">
        <f t="shared" si="309"/>
        <v>14.400000000000002</v>
      </c>
      <c r="L201" s="14"/>
      <c r="M201" s="7" t="s">
        <v>51</v>
      </c>
      <c r="N201" s="7" t="s">
        <v>51</v>
      </c>
      <c r="O201" s="7" t="s">
        <v>51</v>
      </c>
      <c r="P201" s="7" t="s">
        <v>51</v>
      </c>
      <c r="Q201" s="21">
        <f t="shared" si="306"/>
        <v>20.2</v>
      </c>
      <c r="R201" s="21">
        <f t="shared" si="307"/>
        <v>21</v>
      </c>
    </row>
    <row r="202" spans="1:18">
      <c r="A202" t="s">
        <v>83</v>
      </c>
      <c r="B202" s="7">
        <f>B194</f>
        <v>19</v>
      </c>
      <c r="C202" s="7">
        <f t="shared" ref="C202:G202" si="310">C194</f>
        <v>19</v>
      </c>
      <c r="D202" s="7">
        <f t="shared" si="310"/>
        <v>21</v>
      </c>
      <c r="E202" s="7">
        <f t="shared" si="310"/>
        <v>21</v>
      </c>
      <c r="F202" s="7">
        <f t="shared" si="310"/>
        <v>21</v>
      </c>
      <c r="G202" s="7">
        <f t="shared" si="310"/>
        <v>20</v>
      </c>
      <c r="H202" s="23">
        <f>G202+$R$40</f>
        <v>19</v>
      </c>
      <c r="I202" s="23">
        <f t="shared" ref="I202:K202" si="311">H202+$R$40</f>
        <v>18</v>
      </c>
      <c r="J202" s="23">
        <f t="shared" si="311"/>
        <v>17</v>
      </c>
      <c r="K202" s="23">
        <f t="shared" si="311"/>
        <v>16</v>
      </c>
      <c r="L202" s="14" t="e">
        <f>K202+#REF!</f>
        <v>#REF!</v>
      </c>
      <c r="M202" s="7" t="s">
        <v>51</v>
      </c>
      <c r="N202" s="7" t="s">
        <v>51</v>
      </c>
      <c r="O202" s="7" t="s">
        <v>51</v>
      </c>
      <c r="P202" s="7" t="s">
        <v>51</v>
      </c>
      <c r="Q202" s="21">
        <f t="shared" si="306"/>
        <v>20.2</v>
      </c>
      <c r="R202" s="21">
        <f t="shared" si="307"/>
        <v>21</v>
      </c>
    </row>
    <row r="203" spans="1:18">
      <c r="A203" t="s">
        <v>67</v>
      </c>
      <c r="B203" s="17">
        <f>B197</f>
        <v>289</v>
      </c>
      <c r="C203" s="17">
        <f t="shared" ref="C203:G203" si="312">C197</f>
        <v>232</v>
      </c>
      <c r="D203" s="17">
        <f t="shared" si="312"/>
        <v>314</v>
      </c>
      <c r="E203" s="17">
        <f t="shared" si="312"/>
        <v>326</v>
      </c>
      <c r="F203" s="17">
        <f t="shared" si="312"/>
        <v>319</v>
      </c>
      <c r="G203" s="17">
        <f t="shared" si="312"/>
        <v>328</v>
      </c>
      <c r="H203" s="27">
        <f>G203+$Q198</f>
        <v>335.5</v>
      </c>
      <c r="I203" s="27">
        <f t="shared" ref="I203:K203" si="313">H203+$Q198</f>
        <v>343</v>
      </c>
      <c r="J203" s="27">
        <f t="shared" si="313"/>
        <v>350.5</v>
      </c>
      <c r="K203" s="27">
        <f t="shared" si="313"/>
        <v>358</v>
      </c>
      <c r="L203" s="14"/>
      <c r="M203" s="7" t="s">
        <v>51</v>
      </c>
      <c r="N203" s="7" t="s">
        <v>51</v>
      </c>
      <c r="O203" s="7" t="s">
        <v>51</v>
      </c>
      <c r="P203" s="7" t="s">
        <v>51</v>
      </c>
      <c r="Q203" s="21">
        <f t="shared" si="306"/>
        <v>296</v>
      </c>
      <c r="R203" s="21">
        <f t="shared" si="307"/>
        <v>314</v>
      </c>
    </row>
    <row r="204" spans="1:18">
      <c r="A204" t="s">
        <v>68</v>
      </c>
      <c r="B204" s="17">
        <f>B197</f>
        <v>289</v>
      </c>
      <c r="C204" s="17">
        <f t="shared" ref="C204:G204" si="314">C197</f>
        <v>232</v>
      </c>
      <c r="D204" s="17">
        <f t="shared" si="314"/>
        <v>314</v>
      </c>
      <c r="E204" s="17">
        <f t="shared" si="314"/>
        <v>326</v>
      </c>
      <c r="F204" s="17">
        <f t="shared" si="314"/>
        <v>319</v>
      </c>
      <c r="G204" s="17">
        <f t="shared" si="314"/>
        <v>328</v>
      </c>
      <c r="H204" s="27">
        <f>G204+$R198</f>
        <v>330.5</v>
      </c>
      <c r="I204" s="27">
        <f t="shared" ref="I204:K204" si="315">H204+$R198</f>
        <v>333</v>
      </c>
      <c r="J204" s="27">
        <f t="shared" si="315"/>
        <v>335.5</v>
      </c>
      <c r="K204" s="27">
        <f t="shared" si="315"/>
        <v>338</v>
      </c>
      <c r="L204" s="14"/>
      <c r="M204" s="7" t="s">
        <v>51</v>
      </c>
      <c r="N204" s="7" t="s">
        <v>51</v>
      </c>
      <c r="O204" s="7" t="s">
        <v>51</v>
      </c>
      <c r="P204" s="7" t="s">
        <v>51</v>
      </c>
      <c r="Q204" s="21">
        <f t="shared" si="306"/>
        <v>296</v>
      </c>
      <c r="R204" s="21">
        <f t="shared" si="307"/>
        <v>314</v>
      </c>
    </row>
    <row r="205" spans="1:18" hidden="1"/>
    <row r="206" spans="1:18" hidden="1">
      <c r="A206" s="2" t="s">
        <v>42</v>
      </c>
      <c r="B206" s="8" t="s">
        <v>0</v>
      </c>
      <c r="C206" s="8" t="s">
        <v>1</v>
      </c>
      <c r="D206" s="8" t="s">
        <v>2</v>
      </c>
      <c r="E206" s="8" t="s">
        <v>3</v>
      </c>
      <c r="F206" s="8" t="s">
        <v>4</v>
      </c>
      <c r="G206" s="8" t="s">
        <v>5</v>
      </c>
      <c r="H206" s="8" t="s">
        <v>6</v>
      </c>
      <c r="I206" s="8" t="s">
        <v>7</v>
      </c>
      <c r="J206" s="8" t="s">
        <v>8</v>
      </c>
      <c r="K206" s="8" t="s">
        <v>9</v>
      </c>
      <c r="L206" s="8"/>
    </row>
    <row r="207" spans="1:18" hidden="1">
      <c r="A207" t="s">
        <v>20</v>
      </c>
      <c r="B207" s="7">
        <v>3</v>
      </c>
      <c r="C207" s="7">
        <v>3</v>
      </c>
      <c r="D207" s="7">
        <v>4</v>
      </c>
      <c r="E207" s="7">
        <v>4</v>
      </c>
      <c r="F207" s="7">
        <v>5</v>
      </c>
      <c r="G207" s="7">
        <v>5</v>
      </c>
    </row>
    <row r="208" spans="1:18" hidden="1">
      <c r="A208" t="s">
        <v>13</v>
      </c>
      <c r="B208" s="7">
        <v>45</v>
      </c>
      <c r="C208" s="7">
        <v>45</v>
      </c>
      <c r="D208" s="7">
        <v>70</v>
      </c>
      <c r="E208" s="7">
        <v>61</v>
      </c>
      <c r="F208" s="7">
        <v>88</v>
      </c>
      <c r="G208" s="7">
        <v>73</v>
      </c>
    </row>
    <row r="209" spans="1:13" hidden="1">
      <c r="A209" t="s">
        <v>11</v>
      </c>
    </row>
    <row r="210" spans="1:13" hidden="1">
      <c r="A210" t="s">
        <v>49</v>
      </c>
      <c r="B210" s="12">
        <f>B208/B207</f>
        <v>15</v>
      </c>
      <c r="C210" s="12">
        <f t="shared" ref="C210:G210" si="316">C208/C207</f>
        <v>15</v>
      </c>
      <c r="D210" s="12">
        <f t="shared" si="316"/>
        <v>17.5</v>
      </c>
      <c r="E210" s="12">
        <f t="shared" si="316"/>
        <v>15.25</v>
      </c>
      <c r="F210" s="12">
        <f t="shared" si="316"/>
        <v>17.600000000000001</v>
      </c>
      <c r="G210" s="12">
        <f t="shared" si="316"/>
        <v>14.6</v>
      </c>
    </row>
    <row r="211" spans="1:13" hidden="1"/>
    <row r="212" spans="1:13" hidden="1">
      <c r="A212" s="2" t="s">
        <v>43</v>
      </c>
      <c r="B212" s="8" t="s">
        <v>0</v>
      </c>
      <c r="C212" s="8" t="s">
        <v>1</v>
      </c>
      <c r="D212" s="8" t="s">
        <v>2</v>
      </c>
      <c r="E212" s="8" t="s">
        <v>3</v>
      </c>
      <c r="F212" s="8" t="s">
        <v>4</v>
      </c>
      <c r="G212" s="8" t="s">
        <v>5</v>
      </c>
      <c r="H212" s="8" t="s">
        <v>6</v>
      </c>
      <c r="I212" s="8" t="s">
        <v>7</v>
      </c>
      <c r="J212" s="8" t="s">
        <v>8</v>
      </c>
      <c r="K212" s="8" t="s">
        <v>9</v>
      </c>
      <c r="L212" s="8"/>
    </row>
    <row r="213" spans="1:13" hidden="1">
      <c r="A213" t="s">
        <v>20</v>
      </c>
      <c r="B213" s="7">
        <v>6</v>
      </c>
      <c r="C213" s="7">
        <v>6</v>
      </c>
      <c r="D213" s="7">
        <v>6</v>
      </c>
      <c r="E213" s="7">
        <v>6</v>
      </c>
      <c r="F213" s="7">
        <v>5</v>
      </c>
      <c r="G213" s="7">
        <v>5</v>
      </c>
    </row>
    <row r="214" spans="1:13" hidden="1">
      <c r="A214" t="s">
        <v>13</v>
      </c>
      <c r="B214" s="7">
        <v>97</v>
      </c>
      <c r="C214" s="7">
        <v>90</v>
      </c>
      <c r="D214" s="7">
        <v>94</v>
      </c>
      <c r="E214" s="7">
        <v>80</v>
      </c>
      <c r="F214" s="7">
        <v>77</v>
      </c>
      <c r="G214" s="7">
        <v>103</v>
      </c>
    </row>
    <row r="215" spans="1:13" hidden="1">
      <c r="A215" t="s">
        <v>11</v>
      </c>
    </row>
    <row r="216" spans="1:13" hidden="1">
      <c r="A216" t="s">
        <v>49</v>
      </c>
      <c r="B216" s="12">
        <f>B214/B213</f>
        <v>16.166666666666668</v>
      </c>
      <c r="C216" s="12">
        <f t="shared" ref="C216:G216" si="317">C214/C213</f>
        <v>15</v>
      </c>
      <c r="D216" s="12">
        <f t="shared" si="317"/>
        <v>15.666666666666666</v>
      </c>
      <c r="E216" s="12">
        <f t="shared" si="317"/>
        <v>13.333333333333334</v>
      </c>
      <c r="F216" s="12">
        <f t="shared" si="317"/>
        <v>15.4</v>
      </c>
      <c r="G216" s="12">
        <f t="shared" si="317"/>
        <v>20.6</v>
      </c>
    </row>
    <row r="217" spans="1:13" hidden="1"/>
    <row r="218" spans="1:13" hidden="1">
      <c r="A218" s="2" t="s">
        <v>44</v>
      </c>
      <c r="B218" s="8" t="s">
        <v>0</v>
      </c>
      <c r="C218" s="8" t="s">
        <v>1</v>
      </c>
      <c r="D218" s="8" t="s">
        <v>2</v>
      </c>
      <c r="E218" s="8" t="s">
        <v>3</v>
      </c>
      <c r="F218" s="8" t="s">
        <v>4</v>
      </c>
      <c r="G218" s="8" t="s">
        <v>5</v>
      </c>
      <c r="H218" s="8" t="s">
        <v>6</v>
      </c>
      <c r="I218" s="8" t="s">
        <v>7</v>
      </c>
      <c r="J218" s="8" t="s">
        <v>8</v>
      </c>
      <c r="K218" s="8" t="s">
        <v>9</v>
      </c>
      <c r="L218" s="8"/>
    </row>
    <row r="219" spans="1:13" hidden="1">
      <c r="A219" t="s">
        <v>20</v>
      </c>
      <c r="B219" s="7">
        <v>5</v>
      </c>
      <c r="C219" s="7">
        <v>5</v>
      </c>
      <c r="D219" s="7">
        <v>6</v>
      </c>
      <c r="E219" s="7">
        <v>5</v>
      </c>
      <c r="F219" s="7">
        <v>5</v>
      </c>
      <c r="G219" s="7">
        <v>4</v>
      </c>
    </row>
    <row r="220" spans="1:13" hidden="1">
      <c r="A220" t="s">
        <v>13</v>
      </c>
      <c r="B220" s="7">
        <v>75</v>
      </c>
      <c r="C220" s="7">
        <v>59</v>
      </c>
      <c r="D220" s="7">
        <v>74</v>
      </c>
      <c r="E220" s="7">
        <v>71</v>
      </c>
      <c r="F220" s="7">
        <v>66</v>
      </c>
      <c r="G220" s="7">
        <v>54</v>
      </c>
    </row>
    <row r="221" spans="1:13" hidden="1">
      <c r="A221" t="s">
        <v>11</v>
      </c>
    </row>
    <row r="222" spans="1:13" hidden="1">
      <c r="A222" t="s">
        <v>49</v>
      </c>
      <c r="B222" s="12">
        <f>B220/B219</f>
        <v>15</v>
      </c>
      <c r="C222" s="12">
        <f t="shared" ref="C222:G222" si="318">C220/C219</f>
        <v>11.8</v>
      </c>
      <c r="D222" s="12">
        <f t="shared" si="318"/>
        <v>12.333333333333334</v>
      </c>
      <c r="E222" s="12">
        <f t="shared" si="318"/>
        <v>14.2</v>
      </c>
      <c r="F222" s="12">
        <f t="shared" si="318"/>
        <v>13.2</v>
      </c>
      <c r="G222" s="12">
        <f t="shared" si="318"/>
        <v>13.5</v>
      </c>
      <c r="M222"/>
    </row>
    <row r="223" spans="1:13" hidden="1"/>
    <row r="224" spans="1:13" hidden="1">
      <c r="A224" s="2" t="s">
        <v>45</v>
      </c>
      <c r="B224" s="8" t="s">
        <v>0</v>
      </c>
      <c r="C224" s="8" t="s">
        <v>1</v>
      </c>
      <c r="D224" s="8" t="s">
        <v>2</v>
      </c>
      <c r="E224" s="8" t="s">
        <v>3</v>
      </c>
      <c r="F224" s="8" t="s">
        <v>4</v>
      </c>
      <c r="G224" s="8" t="s">
        <v>5</v>
      </c>
      <c r="H224" s="8" t="s">
        <v>6</v>
      </c>
      <c r="I224" s="8" t="s">
        <v>7</v>
      </c>
      <c r="J224" s="8" t="s">
        <v>8</v>
      </c>
      <c r="K224" s="8" t="s">
        <v>9</v>
      </c>
      <c r="L224" s="8"/>
      <c r="M224"/>
    </row>
    <row r="225" spans="1:13" hidden="1">
      <c r="A225" t="s">
        <v>20</v>
      </c>
      <c r="B225" s="7">
        <v>5</v>
      </c>
      <c r="C225" s="7">
        <v>5</v>
      </c>
      <c r="D225" s="7">
        <v>5</v>
      </c>
      <c r="E225" s="7">
        <v>6</v>
      </c>
      <c r="F225" s="7">
        <v>6</v>
      </c>
      <c r="G225" s="7">
        <v>6</v>
      </c>
      <c r="M225"/>
    </row>
    <row r="226" spans="1:13" hidden="1">
      <c r="A226" t="s">
        <v>13</v>
      </c>
      <c r="B226" s="7">
        <v>72</v>
      </c>
      <c r="C226" s="7">
        <v>38</v>
      </c>
      <c r="D226" s="7">
        <v>76</v>
      </c>
      <c r="E226" s="7">
        <v>114</v>
      </c>
      <c r="F226" s="7">
        <v>88</v>
      </c>
      <c r="G226" s="7">
        <v>98</v>
      </c>
      <c r="M226"/>
    </row>
    <row r="227" spans="1:13" hidden="1">
      <c r="A227" t="s">
        <v>11</v>
      </c>
      <c r="M227"/>
    </row>
    <row r="228" spans="1:13" hidden="1">
      <c r="A228" t="s">
        <v>49</v>
      </c>
      <c r="B228" s="12">
        <f>B226/B225</f>
        <v>14.4</v>
      </c>
      <c r="C228" s="12">
        <f t="shared" ref="C228:G228" si="319">C226/C225</f>
        <v>7.6</v>
      </c>
      <c r="D228" s="12">
        <f t="shared" si="319"/>
        <v>15.2</v>
      </c>
      <c r="E228" s="12">
        <f t="shared" si="319"/>
        <v>19</v>
      </c>
      <c r="F228" s="12">
        <f t="shared" si="319"/>
        <v>14.666666666666666</v>
      </c>
      <c r="G228" s="12">
        <f t="shared" si="319"/>
        <v>16.333333333333332</v>
      </c>
      <c r="M228"/>
    </row>
    <row r="229" spans="1:13" hidden="1"/>
  </sheetData>
  <dataConsolidate/>
  <mergeCells count="2">
    <mergeCell ref="M2:R2"/>
    <mergeCell ref="M1:R1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workbookViewId="0">
      <selection activeCell="A22" sqref="A22"/>
    </sheetView>
  </sheetViews>
  <sheetFormatPr defaultRowHeight="15"/>
  <cols>
    <col min="1" max="1" width="24.5703125" bestFit="1" customWidth="1"/>
    <col min="2" max="6" width="0" hidden="1" customWidth="1"/>
  </cols>
  <sheetData>
    <row r="1" spans="1:11">
      <c r="A1" t="s">
        <v>17</v>
      </c>
    </row>
    <row r="2" spans="1:11">
      <c r="A2" s="1" t="s">
        <v>20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</row>
    <row r="3" spans="1:11">
      <c r="A3" t="s">
        <v>10</v>
      </c>
      <c r="B3" s="6">
        <v>94</v>
      </c>
      <c r="C3" s="6">
        <v>94</v>
      </c>
      <c r="D3" s="6">
        <v>91</v>
      </c>
      <c r="E3" s="6">
        <v>94</v>
      </c>
      <c r="F3" s="6">
        <v>90</v>
      </c>
      <c r="G3">
        <v>90</v>
      </c>
      <c r="H3">
        <f>G4</f>
        <v>93</v>
      </c>
      <c r="I3">
        <f>H4</f>
        <v>96</v>
      </c>
      <c r="J3">
        <f>I4</f>
        <v>99</v>
      </c>
      <c r="K3">
        <f>J4</f>
        <v>102</v>
      </c>
    </row>
    <row r="4" spans="1:11">
      <c r="A4" t="s">
        <v>11</v>
      </c>
      <c r="B4">
        <v>95</v>
      </c>
      <c r="C4">
        <v>94</v>
      </c>
      <c r="D4">
        <v>94</v>
      </c>
      <c r="E4">
        <v>91</v>
      </c>
      <c r="F4">
        <v>94</v>
      </c>
      <c r="G4">
        <f>ROUNDUP(G3*1.03,0)</f>
        <v>93</v>
      </c>
      <c r="H4">
        <f>ROUNDUP(H3*1.03,0)</f>
        <v>96</v>
      </c>
      <c r="I4">
        <f>ROUNDUP(I3*1.03,0)</f>
        <v>99</v>
      </c>
      <c r="J4">
        <f>ROUNDUP(J3*1.03,0)</f>
        <v>102</v>
      </c>
      <c r="K4">
        <f>ROUNDUP(K3*1.03,0)</f>
        <v>106</v>
      </c>
    </row>
    <row r="5" spans="1:11">
      <c r="A5" t="s">
        <v>12</v>
      </c>
      <c r="B5">
        <v>98</v>
      </c>
      <c r="C5">
        <v>97</v>
      </c>
      <c r="D5">
        <v>97</v>
      </c>
      <c r="E5">
        <v>94</v>
      </c>
      <c r="F5">
        <v>97</v>
      </c>
      <c r="G5">
        <f>ROUNDUP(G3*1.05,0)</f>
        <v>95</v>
      </c>
      <c r="H5">
        <f>ROUNDUP(H3*1.05,0)</f>
        <v>98</v>
      </c>
      <c r="I5">
        <f>ROUNDUP(I3*1.05,0)</f>
        <v>101</v>
      </c>
      <c r="J5">
        <f>ROUNDUP(J3*1.05,0)</f>
        <v>104</v>
      </c>
      <c r="K5">
        <f>ROUNDUP(K3*1.05,0)</f>
        <v>108</v>
      </c>
    </row>
    <row r="6" spans="1:11">
      <c r="A6" t="s">
        <v>15</v>
      </c>
      <c r="B6">
        <v>100</v>
      </c>
      <c r="C6">
        <v>99</v>
      </c>
      <c r="D6">
        <v>99</v>
      </c>
      <c r="E6">
        <v>96</v>
      </c>
      <c r="F6">
        <v>99</v>
      </c>
      <c r="G6">
        <f>ROUNDUP(G3*1.08,0)</f>
        <v>98</v>
      </c>
      <c r="H6">
        <f>ROUNDUP(H3*1.08,0)</f>
        <v>101</v>
      </c>
      <c r="I6">
        <f>ROUNDUP(I3*1.08,0)</f>
        <v>104</v>
      </c>
      <c r="J6">
        <f>ROUNDUP(J3*1.08,0)</f>
        <v>107</v>
      </c>
      <c r="K6">
        <f>ROUNDUP(K3*1.08,0)</f>
        <v>111</v>
      </c>
    </row>
    <row r="7" spans="1:11" ht="15" hidden="1" customHeight="1"/>
    <row r="8" spans="1:11" s="2" customFormat="1" ht="15" hidden="1" customHeight="1">
      <c r="A8" s="1" t="s">
        <v>48</v>
      </c>
      <c r="B8" s="1" t="s">
        <v>0</v>
      </c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  <c r="J8" s="1" t="s">
        <v>8</v>
      </c>
      <c r="K8" s="1" t="s">
        <v>9</v>
      </c>
    </row>
    <row r="9" spans="1:11" s="4" customFormat="1" ht="15" hidden="1" customHeight="1">
      <c r="A9" s="5" t="s">
        <v>46</v>
      </c>
      <c r="B9" s="6">
        <v>1503</v>
      </c>
      <c r="C9" s="6">
        <v>1531</v>
      </c>
      <c r="D9" s="6">
        <v>1432</v>
      </c>
      <c r="E9" s="6">
        <v>1466</v>
      </c>
      <c r="F9" s="6">
        <v>1505</v>
      </c>
    </row>
    <row r="10" spans="1:11" ht="15" hidden="1" customHeight="1">
      <c r="A10" t="s">
        <v>10</v>
      </c>
      <c r="B10">
        <v>1526</v>
      </c>
      <c r="C10">
        <v>1503</v>
      </c>
      <c r="D10">
        <v>1531</v>
      </c>
      <c r="E10">
        <v>1432</v>
      </c>
      <c r="F10">
        <v>1466</v>
      </c>
      <c r="G10">
        <v>1505</v>
      </c>
      <c r="H10">
        <v>0</v>
      </c>
      <c r="I10">
        <v>0</v>
      </c>
      <c r="J10">
        <v>0</v>
      </c>
      <c r="K10">
        <v>0</v>
      </c>
    </row>
    <row r="12" spans="1:11">
      <c r="A12" s="1" t="s">
        <v>14</v>
      </c>
      <c r="B12" s="1" t="s">
        <v>0</v>
      </c>
      <c r="C12" s="1" t="s">
        <v>1</v>
      </c>
      <c r="D12" s="1" t="s">
        <v>2</v>
      </c>
      <c r="E12" s="1" t="s">
        <v>3</v>
      </c>
      <c r="F12" s="1" t="s">
        <v>4</v>
      </c>
      <c r="G12" s="1" t="s">
        <v>5</v>
      </c>
      <c r="H12" s="1" t="s">
        <v>6</v>
      </c>
      <c r="I12" s="1" t="s">
        <v>7</v>
      </c>
      <c r="J12" s="1" t="s">
        <v>8</v>
      </c>
      <c r="K12" s="1" t="s">
        <v>9</v>
      </c>
    </row>
    <row r="13" spans="1:11">
      <c r="A13" t="s">
        <v>10</v>
      </c>
      <c r="G13">
        <v>3222</v>
      </c>
      <c r="H13">
        <f>G14</f>
        <v>3319</v>
      </c>
      <c r="I13">
        <f>H14</f>
        <v>3419</v>
      </c>
      <c r="J13">
        <f>I14</f>
        <v>3522</v>
      </c>
      <c r="K13">
        <f>J14</f>
        <v>3628</v>
      </c>
    </row>
    <row r="14" spans="1:11">
      <c r="A14" t="s">
        <v>11</v>
      </c>
      <c r="B14">
        <f t="shared" ref="B14:F14" si="0">ROUNDUP(B13*1.03,0)</f>
        <v>0</v>
      </c>
      <c r="C14">
        <f t="shared" si="0"/>
        <v>0</v>
      </c>
      <c r="D14">
        <f t="shared" si="0"/>
        <v>0</v>
      </c>
      <c r="E14">
        <f t="shared" si="0"/>
        <v>0</v>
      </c>
      <c r="F14">
        <f t="shared" si="0"/>
        <v>0</v>
      </c>
      <c r="G14">
        <f>ROUNDUP(G13*1.03,0)</f>
        <v>3319</v>
      </c>
      <c r="H14">
        <f>ROUNDUP(H13*1.03,0)</f>
        <v>3419</v>
      </c>
      <c r="I14">
        <f>ROUNDUP(I13*1.03,0)</f>
        <v>3522</v>
      </c>
      <c r="J14">
        <f>ROUNDUP(J13*1.03,0)</f>
        <v>3628</v>
      </c>
      <c r="K14">
        <f>ROUNDUP(K13*1.03,0)</f>
        <v>3737</v>
      </c>
    </row>
    <row r="15" spans="1:11">
      <c r="A15" t="s">
        <v>12</v>
      </c>
      <c r="B15">
        <f t="shared" ref="B15:F15" si="1">ROUNDUP(B13*1.05,0)</f>
        <v>0</v>
      </c>
      <c r="C15">
        <f t="shared" si="1"/>
        <v>0</v>
      </c>
      <c r="D15">
        <f t="shared" si="1"/>
        <v>0</v>
      </c>
      <c r="E15">
        <f t="shared" si="1"/>
        <v>0</v>
      </c>
      <c r="F15">
        <f t="shared" si="1"/>
        <v>0</v>
      </c>
      <c r="G15">
        <f>ROUNDUP(G13*1.05,0)</f>
        <v>3384</v>
      </c>
      <c r="H15">
        <f>ROUNDUP(H13*1.05,0)</f>
        <v>3485</v>
      </c>
      <c r="I15">
        <f>ROUNDUP(I13*1.05,0)</f>
        <v>3590</v>
      </c>
      <c r="J15">
        <f>ROUNDUP(J13*1.05,0)</f>
        <v>3699</v>
      </c>
      <c r="K15">
        <f>ROUNDUP(K13*1.05,0)</f>
        <v>3810</v>
      </c>
    </row>
    <row r="16" spans="1:11">
      <c r="A16" t="s">
        <v>15</v>
      </c>
      <c r="B16">
        <f t="shared" ref="B16:F16" si="2">ROUNDUP(B13*1.08,0)</f>
        <v>0</v>
      </c>
      <c r="C16">
        <f t="shared" si="2"/>
        <v>0</v>
      </c>
      <c r="D16">
        <f t="shared" si="2"/>
        <v>0</v>
      </c>
      <c r="E16">
        <f t="shared" si="2"/>
        <v>0</v>
      </c>
      <c r="F16">
        <f t="shared" si="2"/>
        <v>0</v>
      </c>
      <c r="G16">
        <f>ROUNDUP(G13*1.08,0)</f>
        <v>3480</v>
      </c>
      <c r="H16">
        <f>ROUNDUP(H13*1.08,0)</f>
        <v>3585</v>
      </c>
      <c r="I16">
        <f>ROUNDUP(I13*1.08,0)</f>
        <v>3693</v>
      </c>
      <c r="J16">
        <f>ROUNDUP(J13*1.08,0)</f>
        <v>3804</v>
      </c>
      <c r="K16">
        <f>ROUNDUP(K13*1.08,0)</f>
        <v>3919</v>
      </c>
    </row>
    <row r="18" spans="1:11">
      <c r="A18" s="1" t="s">
        <v>16</v>
      </c>
      <c r="B18" s="1" t="s">
        <v>0</v>
      </c>
      <c r="C18" s="1" t="s">
        <v>1</v>
      </c>
      <c r="D18" s="1" t="s">
        <v>2</v>
      </c>
      <c r="E18" s="1" t="s">
        <v>3</v>
      </c>
      <c r="F18" s="1" t="s">
        <v>4</v>
      </c>
      <c r="G18" s="1" t="s">
        <v>5</v>
      </c>
      <c r="H18" s="1" t="s">
        <v>6</v>
      </c>
      <c r="I18" s="1" t="s">
        <v>7</v>
      </c>
      <c r="J18" s="1" t="s">
        <v>8</v>
      </c>
      <c r="K18" s="1" t="s">
        <v>9</v>
      </c>
    </row>
    <row r="19" spans="1:11">
      <c r="A19" t="s">
        <v>11</v>
      </c>
      <c r="B19">
        <f t="shared" ref="B19:F19" si="3">ROUNDUP(B3*0.4,0)</f>
        <v>38</v>
      </c>
      <c r="C19">
        <f t="shared" si="3"/>
        <v>38</v>
      </c>
      <c r="D19">
        <f t="shared" si="3"/>
        <v>37</v>
      </c>
      <c r="E19">
        <f t="shared" si="3"/>
        <v>38</v>
      </c>
      <c r="F19">
        <f t="shared" si="3"/>
        <v>36</v>
      </c>
      <c r="G19">
        <f>ROUNDUP(G3*0.4,0)</f>
        <v>36</v>
      </c>
      <c r="H19">
        <f t="shared" ref="H19:K19" si="4">ROUNDUP(H3*0.4,0)</f>
        <v>38</v>
      </c>
      <c r="I19">
        <f t="shared" si="4"/>
        <v>39</v>
      </c>
      <c r="J19">
        <f t="shared" si="4"/>
        <v>40</v>
      </c>
      <c r="K19">
        <f t="shared" si="4"/>
        <v>41</v>
      </c>
    </row>
    <row r="20" spans="1:11">
      <c r="A20" t="s">
        <v>12</v>
      </c>
      <c r="B20">
        <f t="shared" ref="B20:F20" si="5">ROUNDUP(B3*0.45,0)</f>
        <v>43</v>
      </c>
      <c r="C20">
        <f t="shared" si="5"/>
        <v>43</v>
      </c>
      <c r="D20">
        <f t="shared" si="5"/>
        <v>41</v>
      </c>
      <c r="E20">
        <f t="shared" si="5"/>
        <v>43</v>
      </c>
      <c r="F20">
        <f t="shared" si="5"/>
        <v>41</v>
      </c>
      <c r="G20">
        <f>ROUNDUP(G3*0.45,0)</f>
        <v>41</v>
      </c>
      <c r="H20">
        <f t="shared" ref="H20:K20" si="6">ROUNDUP(H3*0.45,0)</f>
        <v>42</v>
      </c>
      <c r="I20">
        <f t="shared" si="6"/>
        <v>44</v>
      </c>
      <c r="J20">
        <f t="shared" si="6"/>
        <v>45</v>
      </c>
      <c r="K20">
        <f t="shared" si="6"/>
        <v>46</v>
      </c>
    </row>
    <row r="21" spans="1:11">
      <c r="A21" t="s">
        <v>15</v>
      </c>
      <c r="B21">
        <f t="shared" ref="B21:F21" si="7">ROUNDUP(B3*0.5,0)</f>
        <v>47</v>
      </c>
      <c r="C21">
        <f t="shared" si="7"/>
        <v>47</v>
      </c>
      <c r="D21">
        <f t="shared" si="7"/>
        <v>46</v>
      </c>
      <c r="E21">
        <f t="shared" si="7"/>
        <v>47</v>
      </c>
      <c r="F21">
        <f t="shared" si="7"/>
        <v>45</v>
      </c>
      <c r="G21">
        <f>ROUNDUP(G3*0.5,0)</f>
        <v>45</v>
      </c>
      <c r="H21">
        <f t="shared" ref="H21:K21" si="8">ROUNDUP(H3*0.5,0)</f>
        <v>47</v>
      </c>
      <c r="I21">
        <f t="shared" si="8"/>
        <v>48</v>
      </c>
      <c r="J21">
        <f t="shared" si="8"/>
        <v>50</v>
      </c>
      <c r="K21">
        <f t="shared" si="8"/>
        <v>51</v>
      </c>
    </row>
    <row r="23" spans="1:11">
      <c r="A23" s="3" t="s">
        <v>18</v>
      </c>
    </row>
    <row r="24" spans="1:11">
      <c r="A24" s="1" t="s">
        <v>20</v>
      </c>
      <c r="B24" s="1" t="s">
        <v>0</v>
      </c>
      <c r="C24" s="1" t="s">
        <v>1</v>
      </c>
      <c r="D24" s="1" t="s">
        <v>2</v>
      </c>
      <c r="E24" s="1" t="s">
        <v>3</v>
      </c>
      <c r="F24" s="1" t="s">
        <v>4</v>
      </c>
      <c r="G24" s="1" t="s">
        <v>5</v>
      </c>
      <c r="H24" s="1" t="s">
        <v>6</v>
      </c>
      <c r="I24" s="1" t="s">
        <v>7</v>
      </c>
      <c r="J24" s="1" t="s">
        <v>8</v>
      </c>
      <c r="K24" s="1" t="s">
        <v>9</v>
      </c>
    </row>
    <row r="25" spans="1:11">
      <c r="A25" t="s">
        <v>10</v>
      </c>
      <c r="B25" s="6">
        <v>94</v>
      </c>
      <c r="C25" s="6">
        <v>94</v>
      </c>
      <c r="D25" s="6">
        <v>91</v>
      </c>
      <c r="E25" s="6">
        <v>94</v>
      </c>
      <c r="F25" s="6">
        <v>90</v>
      </c>
      <c r="G25">
        <v>90</v>
      </c>
      <c r="H25">
        <f>G26</f>
        <v>93</v>
      </c>
      <c r="I25">
        <f>H26</f>
        <v>96</v>
      </c>
      <c r="J25">
        <f>I26</f>
        <v>99</v>
      </c>
      <c r="K25">
        <f>J26</f>
        <v>102</v>
      </c>
    </row>
    <row r="26" spans="1:11">
      <c r="A26" t="s">
        <v>11</v>
      </c>
      <c r="B26">
        <v>95</v>
      </c>
      <c r="C26">
        <v>94</v>
      </c>
      <c r="D26">
        <v>94</v>
      </c>
      <c r="E26">
        <v>91</v>
      </c>
      <c r="F26">
        <v>94</v>
      </c>
      <c r="G26">
        <f>ROUNDUP(G25*1.03,0)</f>
        <v>93</v>
      </c>
      <c r="H26">
        <f>ROUNDUP(H25*1.03,0)</f>
        <v>96</v>
      </c>
      <c r="I26">
        <f>ROUNDUP(I25*1.03,0)</f>
        <v>99</v>
      </c>
      <c r="J26">
        <f>ROUNDUP(J25*1.03,0)</f>
        <v>102</v>
      </c>
      <c r="K26">
        <f>ROUNDUP(K25*1.03,0)</f>
        <v>106</v>
      </c>
    </row>
    <row r="27" spans="1:11">
      <c r="A27" t="s">
        <v>12</v>
      </c>
      <c r="B27">
        <v>98</v>
      </c>
      <c r="C27">
        <v>97</v>
      </c>
      <c r="D27">
        <v>97</v>
      </c>
      <c r="E27">
        <v>94</v>
      </c>
      <c r="F27">
        <v>97</v>
      </c>
      <c r="G27">
        <f>ROUNDUP(G25*1.05,0)</f>
        <v>95</v>
      </c>
      <c r="H27">
        <f>ROUNDUP(H25*1.05,0)</f>
        <v>98</v>
      </c>
      <c r="I27">
        <f>ROUNDUP(I25*1.05,0)</f>
        <v>101</v>
      </c>
      <c r="J27">
        <f>ROUNDUP(J25*1.05,0)</f>
        <v>104</v>
      </c>
      <c r="K27">
        <f>ROUNDUP(K25*1.05,0)</f>
        <v>108</v>
      </c>
    </row>
    <row r="28" spans="1:11">
      <c r="A28" t="s">
        <v>15</v>
      </c>
      <c r="B28">
        <v>100</v>
      </c>
      <c r="C28">
        <v>99</v>
      </c>
      <c r="D28">
        <v>99</v>
      </c>
      <c r="E28">
        <v>96</v>
      </c>
      <c r="F28">
        <v>99</v>
      </c>
      <c r="G28">
        <f>ROUNDUP(G25*1.08,0)</f>
        <v>98</v>
      </c>
      <c r="H28">
        <f>ROUNDUP(H25*1.08,0)</f>
        <v>101</v>
      </c>
      <c r="I28">
        <f>ROUNDUP(I25*1.08,0)</f>
        <v>104</v>
      </c>
      <c r="J28">
        <f>ROUNDUP(J25*1.08,0)</f>
        <v>107</v>
      </c>
      <c r="K28">
        <f>ROUNDUP(K25*1.08,0)</f>
        <v>111</v>
      </c>
    </row>
    <row r="30" spans="1:11">
      <c r="A30" s="1" t="s">
        <v>14</v>
      </c>
      <c r="B30" s="1" t="s">
        <v>0</v>
      </c>
      <c r="C30" s="1" t="s">
        <v>1</v>
      </c>
      <c r="D30" s="1" t="s">
        <v>2</v>
      </c>
      <c r="E30" s="1" t="s">
        <v>3</v>
      </c>
      <c r="F30" s="1" t="s">
        <v>4</v>
      </c>
      <c r="G30" s="1" t="s">
        <v>5</v>
      </c>
      <c r="H30" s="1" t="s">
        <v>6</v>
      </c>
      <c r="I30" s="1" t="s">
        <v>7</v>
      </c>
      <c r="J30" s="1" t="s">
        <v>8</v>
      </c>
      <c r="K30" s="1" t="s">
        <v>9</v>
      </c>
    </row>
    <row r="31" spans="1:11">
      <c r="A31" t="s">
        <v>10</v>
      </c>
      <c r="G31">
        <v>3222</v>
      </c>
      <c r="H31">
        <f>G32</f>
        <v>3319</v>
      </c>
      <c r="I31">
        <f>H32</f>
        <v>3419</v>
      </c>
      <c r="J31">
        <f>I32</f>
        <v>3522</v>
      </c>
      <c r="K31">
        <f>J32</f>
        <v>3628</v>
      </c>
    </row>
    <row r="32" spans="1:11">
      <c r="A32" t="s">
        <v>11</v>
      </c>
      <c r="G32">
        <f>ROUNDUP(G31*1.03,0)</f>
        <v>3319</v>
      </c>
      <c r="H32">
        <f>ROUNDUP(H31*1.03,0)</f>
        <v>3419</v>
      </c>
      <c r="I32">
        <f>ROUNDUP(I31*1.03,0)</f>
        <v>3522</v>
      </c>
      <c r="J32">
        <f>ROUNDUP(J31*1.03,0)</f>
        <v>3628</v>
      </c>
      <c r="K32">
        <f>ROUNDUP(K31*1.03,0)</f>
        <v>3737</v>
      </c>
    </row>
    <row r="33" spans="1:11">
      <c r="A33" t="s">
        <v>12</v>
      </c>
      <c r="G33">
        <f>ROUNDUP(G31*1.05,0)</f>
        <v>3384</v>
      </c>
      <c r="H33">
        <f>ROUNDUP(H31*1.05,0)</f>
        <v>3485</v>
      </c>
      <c r="I33">
        <f>ROUNDUP(I31*1.05,0)</f>
        <v>3590</v>
      </c>
      <c r="J33">
        <f>ROUNDUP(J31*1.05,0)</f>
        <v>3699</v>
      </c>
      <c r="K33">
        <f>ROUNDUP(K31*1.05,0)</f>
        <v>3810</v>
      </c>
    </row>
    <row r="34" spans="1:11">
      <c r="A34" t="s">
        <v>15</v>
      </c>
      <c r="G34">
        <f>ROUNDUP(G31*1.08,0)</f>
        <v>3480</v>
      </c>
      <c r="H34">
        <f>ROUNDUP(H31*1.08,0)</f>
        <v>3585</v>
      </c>
      <c r="I34">
        <f>ROUNDUP(I31*1.08,0)</f>
        <v>3693</v>
      </c>
      <c r="J34">
        <f>ROUNDUP(J31*1.08,0)</f>
        <v>3804</v>
      </c>
      <c r="K34">
        <f>ROUNDUP(K31*1.08,0)</f>
        <v>3919</v>
      </c>
    </row>
    <row r="36" spans="1:11">
      <c r="A36" s="1" t="s">
        <v>16</v>
      </c>
      <c r="B36" s="1" t="s">
        <v>0</v>
      </c>
      <c r="C36" s="1" t="s">
        <v>1</v>
      </c>
      <c r="D36" s="1" t="s">
        <v>2</v>
      </c>
      <c r="E36" s="1" t="s">
        <v>3</v>
      </c>
      <c r="F36" s="1" t="s">
        <v>4</v>
      </c>
      <c r="G36" s="1" t="s">
        <v>5</v>
      </c>
      <c r="H36" s="1" t="s">
        <v>6</v>
      </c>
      <c r="I36" s="1" t="s">
        <v>7</v>
      </c>
      <c r="J36" s="1" t="s">
        <v>8</v>
      </c>
      <c r="K36" s="1" t="s">
        <v>9</v>
      </c>
    </row>
    <row r="37" spans="1:11">
      <c r="A37" t="s">
        <v>11</v>
      </c>
      <c r="G37">
        <f>ROUNDUP(G25*0.4,0)</f>
        <v>36</v>
      </c>
      <c r="H37">
        <f t="shared" ref="H37:K37" si="9">ROUNDUP(H25*0.4,0)</f>
        <v>38</v>
      </c>
      <c r="I37">
        <f t="shared" si="9"/>
        <v>39</v>
      </c>
      <c r="J37">
        <f t="shared" si="9"/>
        <v>40</v>
      </c>
      <c r="K37">
        <f t="shared" si="9"/>
        <v>41</v>
      </c>
    </row>
    <row r="38" spans="1:11">
      <c r="A38" t="s">
        <v>12</v>
      </c>
      <c r="G38">
        <f>ROUNDUP(G25*0.45,0)</f>
        <v>41</v>
      </c>
      <c r="H38">
        <f t="shared" ref="H38:K38" si="10">ROUNDUP(H25*0.45,0)</f>
        <v>42</v>
      </c>
      <c r="I38">
        <f t="shared" si="10"/>
        <v>44</v>
      </c>
      <c r="J38">
        <f t="shared" si="10"/>
        <v>45</v>
      </c>
      <c r="K38">
        <f t="shared" si="10"/>
        <v>46</v>
      </c>
    </row>
    <row r="39" spans="1:11">
      <c r="A39" t="s">
        <v>15</v>
      </c>
      <c r="G39">
        <f>ROUNDUP(G25*0.5,0)</f>
        <v>45</v>
      </c>
      <c r="H39">
        <f t="shared" ref="H39:K39" si="11">ROUNDUP(H25*0.5,0)</f>
        <v>47</v>
      </c>
      <c r="I39">
        <f t="shared" si="11"/>
        <v>48</v>
      </c>
      <c r="J39">
        <f t="shared" si="11"/>
        <v>50</v>
      </c>
      <c r="K39">
        <f t="shared" si="11"/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A6" sqref="A6"/>
    </sheetView>
  </sheetViews>
  <sheetFormatPr defaultRowHeight="15"/>
  <sheetData>
    <row r="1" spans="1:1">
      <c r="A1" t="s">
        <v>85</v>
      </c>
    </row>
    <row r="2" spans="1:1">
      <c r="A2" t="s">
        <v>86</v>
      </c>
    </row>
    <row r="3" spans="1:1">
      <c r="A3" t="s">
        <v>77</v>
      </c>
    </row>
    <row r="4" spans="1:1">
      <c r="A4" t="s">
        <v>78</v>
      </c>
    </row>
    <row r="5" spans="1:1">
      <c r="A5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3</vt:i4>
      </vt:variant>
    </vt:vector>
  </HeadingPairs>
  <TitlesOfParts>
    <vt:vector size="6" baseType="lpstr">
      <vt:lpstr>Forecast-Actuals</vt:lpstr>
      <vt:lpstr>Plan</vt:lpstr>
      <vt:lpstr>Notes</vt:lpstr>
      <vt:lpstr>Club Base Trend</vt:lpstr>
      <vt:lpstr>Membership</vt:lpstr>
      <vt:lpstr>Members-Club</vt:lpstr>
    </vt:vector>
  </TitlesOfParts>
  <Company>Pearson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Latta</dc:creator>
  <cp:lastModifiedBy>Mark Latta</cp:lastModifiedBy>
  <dcterms:created xsi:type="dcterms:W3CDTF">2014-08-19T00:39:54Z</dcterms:created>
  <dcterms:modified xsi:type="dcterms:W3CDTF">2014-09-13T21:00:21Z</dcterms:modified>
</cp:coreProperties>
</file>