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ttma\Desktop\Desktop\DG\District Success Plan\"/>
    </mc:Choice>
  </mc:AlternateContent>
  <bookViews>
    <workbookView xWindow="0" yWindow="0" windowWidth="12030" windowHeight="5565" firstSheet="3" activeTab="3"/>
  </bookViews>
  <sheets>
    <sheet name="Revenue" sheetId="14" r:id="rId1"/>
    <sheet name="Expenses" sheetId="15" r:id="rId2"/>
    <sheet name="Variances" sheetId="13" r:id="rId3"/>
    <sheet name="Master View" sheetId="12" r:id="rId4"/>
    <sheet name="Membership Revenue" sheetId="6" r:id="rId5"/>
    <sheet name="District Store" sheetId="8" r:id="rId6"/>
    <sheet name="Conferences" sheetId="11" r:id="rId7"/>
    <sheet name="TLI" sheetId="7" r:id="rId8"/>
    <sheet name="Marketing" sheetId="1" r:id="rId9"/>
    <sheet name="CPR" sheetId="3" r:id="rId10"/>
    <sheet name="ET" sheetId="5" r:id="rId11"/>
    <sheet name="SC" sheetId="4" r:id="rId12"/>
    <sheet name="Administrative" sheetId="9" r:id="rId13"/>
    <sheet name="Travel" sheetId="2" r:id="rId14"/>
    <sheet name="Other Expenses" sheetId="10" r:id="rId15"/>
  </sheets>
  <definedNames>
    <definedName name="_xlnm.Print_Area" localSheetId="3">'Master View'!$A$1:$O$269</definedName>
  </definedNames>
  <calcPr calcId="152511"/>
</workbook>
</file>

<file path=xl/calcChain.xml><?xml version="1.0" encoding="utf-8"?>
<calcChain xmlns="http://schemas.openxmlformats.org/spreadsheetml/2006/main">
  <c r="H18" i="1" l="1"/>
  <c r="H3" i="7"/>
  <c r="N86" i="12" l="1"/>
  <c r="H86" i="12"/>
  <c r="G9" i="12"/>
  <c r="H9" i="12"/>
  <c r="H2" i="11"/>
  <c r="G2" i="11"/>
  <c r="N2" i="2" l="1"/>
  <c r="G2" i="2"/>
  <c r="H2" i="2"/>
  <c r="I2" i="2"/>
  <c r="J2" i="2"/>
  <c r="K2" i="2"/>
  <c r="L2" i="2"/>
  <c r="M2" i="2"/>
  <c r="B2" i="2"/>
  <c r="C2" i="2"/>
  <c r="D2" i="2"/>
  <c r="E2" i="2"/>
  <c r="F2" i="2"/>
  <c r="F86" i="12"/>
  <c r="F9" i="11"/>
  <c r="B9" i="11"/>
  <c r="C9" i="11"/>
  <c r="D9" i="11"/>
  <c r="E9" i="11"/>
  <c r="G9" i="11"/>
  <c r="H9" i="11"/>
  <c r="I9" i="11"/>
  <c r="J9" i="11"/>
  <c r="K9" i="11"/>
  <c r="N10" i="11"/>
  <c r="N11" i="11"/>
  <c r="N12" i="11"/>
  <c r="N13" i="11"/>
  <c r="N14" i="11"/>
  <c r="N15" i="11"/>
  <c r="N16" i="11"/>
  <c r="N17" i="11"/>
  <c r="N18" i="11"/>
  <c r="N19" i="11"/>
  <c r="N25" i="12" s="1"/>
  <c r="N20" i="11"/>
  <c r="N21" i="11"/>
  <c r="N22" i="11"/>
  <c r="N23" i="11"/>
  <c r="N24" i="11"/>
  <c r="N30" i="12" s="1"/>
  <c r="N30" i="13" s="1"/>
  <c r="N31" i="2"/>
  <c r="N32" i="2"/>
  <c r="N33" i="2"/>
  <c r="M117" i="13"/>
  <c r="L117" i="13"/>
  <c r="K117" i="13"/>
  <c r="J117" i="13"/>
  <c r="I117" i="13"/>
  <c r="H117" i="13"/>
  <c r="G117" i="13"/>
  <c r="F117" i="13"/>
  <c r="E117" i="13"/>
  <c r="D117" i="13"/>
  <c r="C117" i="13"/>
  <c r="B117" i="13"/>
  <c r="M116" i="13"/>
  <c r="L116" i="13"/>
  <c r="K116" i="13"/>
  <c r="K115" i="13" s="1"/>
  <c r="J116" i="13"/>
  <c r="J115" i="13" s="1"/>
  <c r="I116" i="13"/>
  <c r="H116" i="13"/>
  <c r="G116" i="13"/>
  <c r="G115" i="13" s="1"/>
  <c r="F116" i="13"/>
  <c r="F115" i="13" s="1"/>
  <c r="E116" i="13"/>
  <c r="D116" i="13"/>
  <c r="C116" i="13"/>
  <c r="C115" i="13" s="1"/>
  <c r="B116" i="13"/>
  <c r="B115" i="13" s="1"/>
  <c r="M115" i="13"/>
  <c r="L115" i="13"/>
  <c r="I115" i="13"/>
  <c r="H115" i="13"/>
  <c r="E115" i="13"/>
  <c r="D115" i="13"/>
  <c r="C116" i="12"/>
  <c r="D116" i="12"/>
  <c r="E116" i="12"/>
  <c r="E115" i="12" s="1"/>
  <c r="F116" i="12"/>
  <c r="G116" i="12"/>
  <c r="H116" i="12"/>
  <c r="I116" i="12"/>
  <c r="I115" i="12" s="1"/>
  <c r="J116" i="12"/>
  <c r="K116" i="12"/>
  <c r="L116" i="12"/>
  <c r="M116" i="12"/>
  <c r="M115" i="12" s="1"/>
  <c r="N116" i="12"/>
  <c r="N116" i="13" s="1"/>
  <c r="C117" i="12"/>
  <c r="D117" i="12"/>
  <c r="E117" i="12"/>
  <c r="F117" i="12"/>
  <c r="G117" i="12"/>
  <c r="H117" i="12"/>
  <c r="I117" i="12"/>
  <c r="J117" i="12"/>
  <c r="K117" i="12"/>
  <c r="L117" i="12"/>
  <c r="M117" i="12"/>
  <c r="N117" i="12"/>
  <c r="N117" i="13" s="1"/>
  <c r="B117" i="12"/>
  <c r="B116" i="12"/>
  <c r="L115" i="12"/>
  <c r="K115" i="12"/>
  <c r="J115" i="12"/>
  <c r="H115" i="12"/>
  <c r="G115" i="12"/>
  <c r="F115" i="12"/>
  <c r="D115" i="12"/>
  <c r="C115" i="12"/>
  <c r="H256" i="12"/>
  <c r="C256" i="12"/>
  <c r="D256" i="12"/>
  <c r="E256" i="12"/>
  <c r="F256" i="12"/>
  <c r="G256" i="12"/>
  <c r="I256" i="12"/>
  <c r="J256" i="12"/>
  <c r="K256" i="12"/>
  <c r="L256" i="12"/>
  <c r="M256" i="12"/>
  <c r="N256" i="12"/>
  <c r="O256" i="12"/>
  <c r="B256" i="12"/>
  <c r="N16" i="5"/>
  <c r="N17" i="5"/>
  <c r="N18" i="5"/>
  <c r="N19" i="5"/>
  <c r="N72" i="12"/>
  <c r="N72" i="13" s="1"/>
  <c r="N73" i="12"/>
  <c r="N73" i="13" s="1"/>
  <c r="N74" i="12"/>
  <c r="N74" i="13" s="1"/>
  <c r="C72" i="12"/>
  <c r="C72" i="13" s="1"/>
  <c r="D72" i="12"/>
  <c r="D72" i="13" s="1"/>
  <c r="E72" i="12"/>
  <c r="E72" i="13" s="1"/>
  <c r="F72" i="12"/>
  <c r="F72" i="13" s="1"/>
  <c r="G72" i="12"/>
  <c r="G72" i="13" s="1"/>
  <c r="H72" i="12"/>
  <c r="H72" i="13" s="1"/>
  <c r="I72" i="12"/>
  <c r="I72" i="13" s="1"/>
  <c r="J72" i="12"/>
  <c r="J72" i="13" s="1"/>
  <c r="K72" i="12"/>
  <c r="K72" i="13" s="1"/>
  <c r="L72" i="12"/>
  <c r="L72" i="13" s="1"/>
  <c r="M72" i="12"/>
  <c r="M72" i="13" s="1"/>
  <c r="C73" i="12"/>
  <c r="C73" i="13" s="1"/>
  <c r="D73" i="12"/>
  <c r="D73" i="13" s="1"/>
  <c r="E73" i="12"/>
  <c r="E73" i="13" s="1"/>
  <c r="F73" i="12"/>
  <c r="F73" i="13" s="1"/>
  <c r="G73" i="12"/>
  <c r="G73" i="13" s="1"/>
  <c r="H73" i="12"/>
  <c r="H73" i="13" s="1"/>
  <c r="I73" i="12"/>
  <c r="I73" i="13" s="1"/>
  <c r="J73" i="12"/>
  <c r="J73" i="13" s="1"/>
  <c r="K73" i="12"/>
  <c r="K73" i="13" s="1"/>
  <c r="L73" i="12"/>
  <c r="L73" i="13" s="1"/>
  <c r="M73" i="12"/>
  <c r="M73" i="13" s="1"/>
  <c r="B72" i="12"/>
  <c r="B72" i="13" s="1"/>
  <c r="B73" i="12"/>
  <c r="B73" i="13" s="1"/>
  <c r="B74" i="12"/>
  <c r="B74" i="13" s="1"/>
  <c r="C30" i="12"/>
  <c r="C30" i="13" s="1"/>
  <c r="D30" i="12"/>
  <c r="D30" i="13" s="1"/>
  <c r="E30" i="12"/>
  <c r="E30" i="13" s="1"/>
  <c r="F30" i="12"/>
  <c r="F30" i="13" s="1"/>
  <c r="G30" i="12"/>
  <c r="G30" i="13" s="1"/>
  <c r="H30" i="12"/>
  <c r="H30" i="13" s="1"/>
  <c r="I30" i="12"/>
  <c r="I30" i="13" s="1"/>
  <c r="J30" i="12"/>
  <c r="J30" i="13" s="1"/>
  <c r="K30" i="12"/>
  <c r="K30" i="13" s="1"/>
  <c r="L30" i="12"/>
  <c r="L30" i="13" s="1"/>
  <c r="M30" i="12"/>
  <c r="M30" i="13" s="1"/>
  <c r="B30" i="12"/>
  <c r="B30" i="13" s="1"/>
  <c r="C25" i="12"/>
  <c r="C25" i="13" s="1"/>
  <c r="D25" i="12"/>
  <c r="D25" i="13" s="1"/>
  <c r="E25" i="12"/>
  <c r="E25" i="13" s="1"/>
  <c r="F25" i="12"/>
  <c r="F25" i="13" s="1"/>
  <c r="G25" i="12"/>
  <c r="G25" i="13" s="1"/>
  <c r="H25" i="12"/>
  <c r="H25" i="13" s="1"/>
  <c r="I25" i="12"/>
  <c r="I25" i="13" s="1"/>
  <c r="J25" i="12"/>
  <c r="J25" i="13" s="1"/>
  <c r="K25" i="12"/>
  <c r="K25" i="13" s="1"/>
  <c r="L25" i="12"/>
  <c r="L25" i="13" s="1"/>
  <c r="M25" i="12"/>
  <c r="M25" i="13" s="1"/>
  <c r="B25" i="12"/>
  <c r="B25" i="13" s="1"/>
  <c r="N166" i="12"/>
  <c r="C16" i="12"/>
  <c r="C16" i="13" s="1"/>
  <c r="D16" i="12"/>
  <c r="D16" i="13" s="1"/>
  <c r="E16" i="12"/>
  <c r="E16" i="13" s="1"/>
  <c r="F16" i="12"/>
  <c r="F16" i="13" s="1"/>
  <c r="G16" i="12"/>
  <c r="G16" i="13" s="1"/>
  <c r="H16" i="12"/>
  <c r="H16" i="13" s="1"/>
  <c r="I16" i="12"/>
  <c r="I16" i="13" s="1"/>
  <c r="J16" i="12"/>
  <c r="J16" i="13" s="1"/>
  <c r="K16" i="12"/>
  <c r="K16" i="13" s="1"/>
  <c r="L16" i="12"/>
  <c r="L16" i="13" s="1"/>
  <c r="M16" i="12"/>
  <c r="M16" i="13" s="1"/>
  <c r="N16" i="12"/>
  <c r="N16" i="13" s="1"/>
  <c r="B16" i="12"/>
  <c r="B16" i="13" s="1"/>
  <c r="N9" i="11" l="1"/>
  <c r="N115" i="12"/>
  <c r="N115" i="13" s="1"/>
  <c r="B115" i="12"/>
  <c r="N25" i="13"/>
  <c r="G31" i="2"/>
  <c r="H31" i="2"/>
  <c r="I31" i="2"/>
  <c r="J31" i="2"/>
  <c r="K31" i="2"/>
  <c r="L31" i="2"/>
  <c r="M31" i="2"/>
  <c r="B31" i="2"/>
  <c r="C31" i="2"/>
  <c r="D31" i="2"/>
  <c r="E31" i="2"/>
  <c r="F31" i="2"/>
  <c r="F5" i="5"/>
  <c r="D38" i="2" l="1"/>
  <c r="N38" i="2"/>
  <c r="N39" i="2"/>
  <c r="D6" i="2"/>
  <c r="F139" i="12"/>
  <c r="F135" i="12"/>
  <c r="E18" i="1"/>
  <c r="C137" i="13"/>
  <c r="C136" i="13"/>
  <c r="C135" i="13"/>
  <c r="C134" i="13"/>
  <c r="C133" i="13"/>
  <c r="C132" i="13"/>
  <c r="D131" i="12"/>
  <c r="E131" i="12" l="1"/>
  <c r="E132" i="12"/>
  <c r="E133" i="12"/>
  <c r="D133" i="12"/>
  <c r="D132" i="12"/>
  <c r="P3" i="12"/>
  <c r="P4" i="12"/>
  <c r="P11" i="12"/>
  <c r="P15" i="12"/>
  <c r="P17" i="12"/>
  <c r="P18" i="12"/>
  <c r="P19" i="12"/>
  <c r="P20" i="12"/>
  <c r="P21" i="12"/>
  <c r="P22" i="12"/>
  <c r="P23" i="12"/>
  <c r="P24" i="12"/>
  <c r="P26" i="12"/>
  <c r="P27" i="12"/>
  <c r="P28" i="12"/>
  <c r="P29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8" i="12"/>
  <c r="P122" i="12"/>
  <c r="P123" i="12"/>
  <c r="P124" i="12"/>
  <c r="B145" i="13"/>
  <c r="C145" i="13" s="1"/>
  <c r="D145" i="13" s="1"/>
  <c r="E145" i="13" s="1"/>
  <c r="F145" i="13" s="1"/>
  <c r="G145" i="13" s="1"/>
  <c r="H145" i="13" s="1"/>
  <c r="I145" i="13" s="1"/>
  <c r="J145" i="13" s="1"/>
  <c r="K145" i="13" s="1"/>
  <c r="L145" i="13" s="1"/>
  <c r="M145" i="13" s="1"/>
  <c r="B140" i="13"/>
  <c r="C140" i="13" s="1"/>
  <c r="D140" i="13" s="1"/>
  <c r="E140" i="13" s="1"/>
  <c r="D132" i="13"/>
  <c r="B136" i="13"/>
  <c r="N3" i="10"/>
  <c r="N123" i="12" s="1"/>
  <c r="N123" i="13" s="1"/>
  <c r="C74" i="12"/>
  <c r="C74" i="13" s="1"/>
  <c r="D74" i="12"/>
  <c r="D74" i="13" s="1"/>
  <c r="E74" i="12"/>
  <c r="E74" i="13" s="1"/>
  <c r="F74" i="12"/>
  <c r="F74" i="13" s="1"/>
  <c r="G74" i="12"/>
  <c r="G74" i="13" s="1"/>
  <c r="H74" i="12"/>
  <c r="H74" i="13" s="1"/>
  <c r="I74" i="12"/>
  <c r="I74" i="13" s="1"/>
  <c r="J74" i="12"/>
  <c r="J74" i="13" s="1"/>
  <c r="K74" i="12"/>
  <c r="K74" i="13" s="1"/>
  <c r="L74" i="12"/>
  <c r="L74" i="13" s="1"/>
  <c r="M74" i="12"/>
  <c r="M74" i="13" s="1"/>
  <c r="A74" i="12"/>
  <c r="B22" i="1"/>
  <c r="C22" i="1"/>
  <c r="D22" i="1"/>
  <c r="E22" i="1"/>
  <c r="F22" i="1"/>
  <c r="G22" i="1"/>
  <c r="H22" i="1"/>
  <c r="I22" i="1"/>
  <c r="J22" i="1"/>
  <c r="K22" i="1"/>
  <c r="L22" i="1"/>
  <c r="M22" i="1"/>
  <c r="N3" i="1"/>
  <c r="M12" i="1"/>
  <c r="B123" i="12"/>
  <c r="B123" i="13" s="1"/>
  <c r="C123" i="12"/>
  <c r="C123" i="13" s="1"/>
  <c r="D123" i="12"/>
  <c r="D123" i="13" s="1"/>
  <c r="E123" i="12"/>
  <c r="E123" i="13" s="1"/>
  <c r="F123" i="12"/>
  <c r="F123" i="13" s="1"/>
  <c r="G123" i="12"/>
  <c r="G123" i="13" s="1"/>
  <c r="H123" i="12"/>
  <c r="H123" i="13" s="1"/>
  <c r="I123" i="12"/>
  <c r="I123" i="13" s="1"/>
  <c r="J123" i="12"/>
  <c r="J123" i="13" s="1"/>
  <c r="K123" i="12"/>
  <c r="K123" i="13" s="1"/>
  <c r="L123" i="12"/>
  <c r="L123" i="13" s="1"/>
  <c r="M123" i="12"/>
  <c r="M123" i="13" s="1"/>
  <c r="B124" i="12"/>
  <c r="B124" i="13" s="1"/>
  <c r="C124" i="12"/>
  <c r="C124" i="13" s="1"/>
  <c r="D124" i="12"/>
  <c r="D124" i="13" s="1"/>
  <c r="E124" i="12"/>
  <c r="E124" i="13" s="1"/>
  <c r="F124" i="12"/>
  <c r="F124" i="13" s="1"/>
  <c r="G124" i="12"/>
  <c r="G124" i="13" s="1"/>
  <c r="H124" i="12"/>
  <c r="H124" i="13" s="1"/>
  <c r="I124" i="12"/>
  <c r="I124" i="13" s="1"/>
  <c r="J124" i="12"/>
  <c r="J124" i="13" s="1"/>
  <c r="K124" i="12"/>
  <c r="K124" i="13" s="1"/>
  <c r="L124" i="12"/>
  <c r="L124" i="13" s="1"/>
  <c r="M124" i="12"/>
  <c r="M124" i="13" s="1"/>
  <c r="A124" i="12"/>
  <c r="A122" i="12"/>
  <c r="A123" i="12"/>
  <c r="C2" i="10"/>
  <c r="C122" i="12" s="1"/>
  <c r="C122" i="13" s="1"/>
  <c r="D2" i="10"/>
  <c r="D122" i="12" s="1"/>
  <c r="D122" i="13" s="1"/>
  <c r="E2" i="10"/>
  <c r="E122" i="12" s="1"/>
  <c r="E122" i="13" s="1"/>
  <c r="F2" i="10"/>
  <c r="F122" i="12" s="1"/>
  <c r="F122" i="13" s="1"/>
  <c r="G2" i="10"/>
  <c r="G122" i="12" s="1"/>
  <c r="G122" i="13" s="1"/>
  <c r="H2" i="10"/>
  <c r="H122" i="12" s="1"/>
  <c r="H122" i="13" s="1"/>
  <c r="I2" i="10"/>
  <c r="I122" i="12" s="1"/>
  <c r="I122" i="13" s="1"/>
  <c r="J2" i="10"/>
  <c r="J122" i="12" s="1"/>
  <c r="J122" i="13" s="1"/>
  <c r="K2" i="10"/>
  <c r="K122" i="12" s="1"/>
  <c r="K122" i="13" s="1"/>
  <c r="L2" i="10"/>
  <c r="L122" i="12" s="1"/>
  <c r="L122" i="13" s="1"/>
  <c r="M2" i="10"/>
  <c r="M122" i="12" s="1"/>
  <c r="M122" i="13" s="1"/>
  <c r="B2" i="10"/>
  <c r="B122" i="12" s="1"/>
  <c r="B122" i="13" s="1"/>
  <c r="A114" i="12"/>
  <c r="B114" i="12"/>
  <c r="B114" i="13" s="1"/>
  <c r="C114" i="12"/>
  <c r="C114" i="13" s="1"/>
  <c r="D114" i="12"/>
  <c r="D114" i="13" s="1"/>
  <c r="E114" i="12"/>
  <c r="E114" i="13" s="1"/>
  <c r="F114" i="12"/>
  <c r="F114" i="13" s="1"/>
  <c r="G114" i="12"/>
  <c r="G114" i="13" s="1"/>
  <c r="H114" i="12"/>
  <c r="H114" i="13" s="1"/>
  <c r="I114" i="12"/>
  <c r="I114" i="13" s="1"/>
  <c r="J114" i="12"/>
  <c r="J114" i="13" s="1"/>
  <c r="K114" i="12"/>
  <c r="K114" i="13" s="1"/>
  <c r="L114" i="12"/>
  <c r="L114" i="13" s="1"/>
  <c r="M114" i="12"/>
  <c r="M114" i="13" s="1"/>
  <c r="A118" i="12"/>
  <c r="A119" i="12"/>
  <c r="B119" i="12"/>
  <c r="B119" i="13" s="1"/>
  <c r="C119" i="12"/>
  <c r="C119" i="13" s="1"/>
  <c r="D119" i="12"/>
  <c r="D119" i="13" s="1"/>
  <c r="E119" i="12"/>
  <c r="E119" i="13" s="1"/>
  <c r="F119" i="12"/>
  <c r="F119" i="13" s="1"/>
  <c r="G119" i="12"/>
  <c r="G119" i="13" s="1"/>
  <c r="H119" i="12"/>
  <c r="H119" i="13" s="1"/>
  <c r="I119" i="12"/>
  <c r="I119" i="13" s="1"/>
  <c r="J119" i="12"/>
  <c r="J119" i="13" s="1"/>
  <c r="K119" i="12"/>
  <c r="K119" i="13" s="1"/>
  <c r="L119" i="12"/>
  <c r="L119" i="13" s="1"/>
  <c r="M119" i="12"/>
  <c r="M119" i="13" s="1"/>
  <c r="A120" i="12"/>
  <c r="B120" i="12"/>
  <c r="B120" i="13" s="1"/>
  <c r="C120" i="12"/>
  <c r="C120" i="13" s="1"/>
  <c r="D120" i="12"/>
  <c r="D120" i="13" s="1"/>
  <c r="E120" i="12"/>
  <c r="E120" i="13" s="1"/>
  <c r="F120" i="12"/>
  <c r="F120" i="13" s="1"/>
  <c r="G120" i="12"/>
  <c r="G120" i="13" s="1"/>
  <c r="H120" i="12"/>
  <c r="H120" i="13" s="1"/>
  <c r="I120" i="12"/>
  <c r="I120" i="13" s="1"/>
  <c r="J120" i="12"/>
  <c r="J120" i="13" s="1"/>
  <c r="K120" i="12"/>
  <c r="K120" i="13" s="1"/>
  <c r="L120" i="12"/>
  <c r="L120" i="13" s="1"/>
  <c r="M120" i="12"/>
  <c r="M120" i="13" s="1"/>
  <c r="A121" i="12"/>
  <c r="B121" i="12"/>
  <c r="B121" i="13" s="1"/>
  <c r="C121" i="12"/>
  <c r="C121" i="13" s="1"/>
  <c r="D121" i="12"/>
  <c r="D121" i="13" s="1"/>
  <c r="E121" i="12"/>
  <c r="E121" i="13" s="1"/>
  <c r="F121" i="12"/>
  <c r="F121" i="13" s="1"/>
  <c r="G121" i="12"/>
  <c r="G121" i="13" s="1"/>
  <c r="H121" i="12"/>
  <c r="H121" i="13" s="1"/>
  <c r="I121" i="12"/>
  <c r="I121" i="13" s="1"/>
  <c r="J121" i="12"/>
  <c r="J121" i="13" s="1"/>
  <c r="K121" i="12"/>
  <c r="K121" i="13" s="1"/>
  <c r="L121" i="12"/>
  <c r="L121" i="13" s="1"/>
  <c r="M121" i="12"/>
  <c r="M121" i="13" s="1"/>
  <c r="A109" i="12"/>
  <c r="A110" i="12"/>
  <c r="B110" i="12"/>
  <c r="B110" i="13" s="1"/>
  <c r="C110" i="12"/>
  <c r="C110" i="13" s="1"/>
  <c r="D110" i="12"/>
  <c r="D110" i="13" s="1"/>
  <c r="E110" i="12"/>
  <c r="E110" i="13" s="1"/>
  <c r="F110" i="12"/>
  <c r="F110" i="13" s="1"/>
  <c r="G110" i="12"/>
  <c r="G110" i="13" s="1"/>
  <c r="H110" i="12"/>
  <c r="H110" i="13" s="1"/>
  <c r="I110" i="12"/>
  <c r="I110" i="13" s="1"/>
  <c r="J110" i="12"/>
  <c r="J110" i="13" s="1"/>
  <c r="K110" i="12"/>
  <c r="K110" i="13" s="1"/>
  <c r="L110" i="12"/>
  <c r="L110" i="13" s="1"/>
  <c r="M110" i="12"/>
  <c r="M110" i="13" s="1"/>
  <c r="A111" i="12"/>
  <c r="A112" i="12"/>
  <c r="B112" i="12"/>
  <c r="B112" i="13" s="1"/>
  <c r="C112" i="12"/>
  <c r="C112" i="13" s="1"/>
  <c r="D112" i="12"/>
  <c r="D112" i="13" s="1"/>
  <c r="E112" i="12"/>
  <c r="E112" i="13" s="1"/>
  <c r="F112" i="12"/>
  <c r="F112" i="13" s="1"/>
  <c r="G112" i="12"/>
  <c r="G112" i="13" s="1"/>
  <c r="H112" i="12"/>
  <c r="H112" i="13" s="1"/>
  <c r="I112" i="12"/>
  <c r="I112" i="13" s="1"/>
  <c r="J112" i="12"/>
  <c r="J112" i="13" s="1"/>
  <c r="K112" i="12"/>
  <c r="K112" i="13" s="1"/>
  <c r="L112" i="12"/>
  <c r="L112" i="13" s="1"/>
  <c r="M112" i="12"/>
  <c r="M112" i="13" s="1"/>
  <c r="A113" i="12"/>
  <c r="A104" i="12"/>
  <c r="B104" i="12"/>
  <c r="B104" i="13" s="1"/>
  <c r="C104" i="12"/>
  <c r="C104" i="13" s="1"/>
  <c r="D104" i="12"/>
  <c r="D104" i="13" s="1"/>
  <c r="E104" i="12"/>
  <c r="E104" i="13" s="1"/>
  <c r="F104" i="12"/>
  <c r="F104" i="13" s="1"/>
  <c r="G104" i="12"/>
  <c r="G104" i="13" s="1"/>
  <c r="H104" i="12"/>
  <c r="H104" i="13" s="1"/>
  <c r="I104" i="12"/>
  <c r="I104" i="13" s="1"/>
  <c r="J104" i="12"/>
  <c r="J104" i="13" s="1"/>
  <c r="K104" i="12"/>
  <c r="K104" i="13" s="1"/>
  <c r="L104" i="12"/>
  <c r="L104" i="13" s="1"/>
  <c r="M104" i="12"/>
  <c r="M104" i="13" s="1"/>
  <c r="A105" i="12"/>
  <c r="A106" i="12"/>
  <c r="B106" i="12"/>
  <c r="B106" i="13" s="1"/>
  <c r="C106" i="12"/>
  <c r="C106" i="13" s="1"/>
  <c r="D106" i="12"/>
  <c r="D106" i="13" s="1"/>
  <c r="E106" i="12"/>
  <c r="E106" i="13" s="1"/>
  <c r="F106" i="12"/>
  <c r="F106" i="13" s="1"/>
  <c r="G106" i="12"/>
  <c r="G106" i="13" s="1"/>
  <c r="H106" i="12"/>
  <c r="H106" i="13" s="1"/>
  <c r="I106" i="12"/>
  <c r="I106" i="13" s="1"/>
  <c r="J106" i="12"/>
  <c r="J106" i="13" s="1"/>
  <c r="K106" i="12"/>
  <c r="K106" i="13" s="1"/>
  <c r="L106" i="12"/>
  <c r="L106" i="13" s="1"/>
  <c r="M106" i="12"/>
  <c r="M106" i="13" s="1"/>
  <c r="A107" i="12"/>
  <c r="A108" i="12"/>
  <c r="B108" i="12"/>
  <c r="B108" i="13" s="1"/>
  <c r="C108" i="12"/>
  <c r="C108" i="13" s="1"/>
  <c r="D108" i="12"/>
  <c r="D108" i="13" s="1"/>
  <c r="E108" i="12"/>
  <c r="E108" i="13" s="1"/>
  <c r="F108" i="12"/>
  <c r="F108" i="13" s="1"/>
  <c r="G108" i="12"/>
  <c r="G108" i="13" s="1"/>
  <c r="H108" i="12"/>
  <c r="H108" i="13" s="1"/>
  <c r="I108" i="12"/>
  <c r="I108" i="13" s="1"/>
  <c r="J108" i="12"/>
  <c r="J108" i="13" s="1"/>
  <c r="K108" i="12"/>
  <c r="K108" i="13" s="1"/>
  <c r="L108" i="12"/>
  <c r="L108" i="13" s="1"/>
  <c r="M108" i="12"/>
  <c r="M108" i="13" s="1"/>
  <c r="A93" i="12"/>
  <c r="B93" i="12"/>
  <c r="B93" i="13" s="1"/>
  <c r="C93" i="12"/>
  <c r="C93" i="13" s="1"/>
  <c r="D93" i="12"/>
  <c r="D93" i="13" s="1"/>
  <c r="E93" i="12"/>
  <c r="E93" i="13" s="1"/>
  <c r="F93" i="12"/>
  <c r="F93" i="13" s="1"/>
  <c r="G93" i="12"/>
  <c r="G93" i="13" s="1"/>
  <c r="H93" i="12"/>
  <c r="H93" i="13" s="1"/>
  <c r="I93" i="12"/>
  <c r="I93" i="13" s="1"/>
  <c r="J93" i="12"/>
  <c r="J93" i="13" s="1"/>
  <c r="K93" i="12"/>
  <c r="K93" i="13" s="1"/>
  <c r="L93" i="12"/>
  <c r="L93" i="13" s="1"/>
  <c r="M93" i="12"/>
  <c r="M93" i="13" s="1"/>
  <c r="A94" i="12"/>
  <c r="B94" i="12"/>
  <c r="B94" i="13" s="1"/>
  <c r="C94" i="12"/>
  <c r="C94" i="13" s="1"/>
  <c r="D94" i="12"/>
  <c r="D94" i="13" s="1"/>
  <c r="E94" i="12"/>
  <c r="E94" i="13" s="1"/>
  <c r="F94" i="12"/>
  <c r="F94" i="13" s="1"/>
  <c r="G94" i="12"/>
  <c r="G94" i="13" s="1"/>
  <c r="H94" i="12"/>
  <c r="H94" i="13" s="1"/>
  <c r="I94" i="12"/>
  <c r="I94" i="13" s="1"/>
  <c r="J94" i="12"/>
  <c r="J94" i="13" s="1"/>
  <c r="K94" i="12"/>
  <c r="K94" i="13" s="1"/>
  <c r="L94" i="12"/>
  <c r="L94" i="13" s="1"/>
  <c r="M94" i="12"/>
  <c r="M94" i="13" s="1"/>
  <c r="A95" i="12"/>
  <c r="B95" i="12"/>
  <c r="B95" i="13" s="1"/>
  <c r="C95" i="12"/>
  <c r="C95" i="13" s="1"/>
  <c r="D95" i="12"/>
  <c r="D95" i="13" s="1"/>
  <c r="E95" i="12"/>
  <c r="E95" i="13" s="1"/>
  <c r="F95" i="12"/>
  <c r="F95" i="13" s="1"/>
  <c r="G95" i="12"/>
  <c r="G95" i="13" s="1"/>
  <c r="H95" i="12"/>
  <c r="H95" i="13" s="1"/>
  <c r="I95" i="12"/>
  <c r="I95" i="13" s="1"/>
  <c r="J95" i="12"/>
  <c r="J95" i="13" s="1"/>
  <c r="K95" i="12"/>
  <c r="K95" i="13" s="1"/>
  <c r="L95" i="12"/>
  <c r="L95" i="13" s="1"/>
  <c r="M95" i="12"/>
  <c r="M95" i="13" s="1"/>
  <c r="A96" i="12"/>
  <c r="B96" i="12"/>
  <c r="B96" i="13" s="1"/>
  <c r="C96" i="12"/>
  <c r="C96" i="13" s="1"/>
  <c r="D96" i="12"/>
  <c r="D96" i="13" s="1"/>
  <c r="E96" i="12"/>
  <c r="E96" i="13" s="1"/>
  <c r="F96" i="12"/>
  <c r="F96" i="13" s="1"/>
  <c r="G96" i="12"/>
  <c r="G96" i="13" s="1"/>
  <c r="H96" i="12"/>
  <c r="H96" i="13" s="1"/>
  <c r="I96" i="12"/>
  <c r="I96" i="13" s="1"/>
  <c r="J96" i="12"/>
  <c r="J96" i="13" s="1"/>
  <c r="K96" i="12"/>
  <c r="K96" i="13" s="1"/>
  <c r="L96" i="12"/>
  <c r="L96" i="13" s="1"/>
  <c r="M96" i="12"/>
  <c r="M96" i="13" s="1"/>
  <c r="A97" i="12"/>
  <c r="B97" i="12"/>
  <c r="B97" i="13" s="1"/>
  <c r="C97" i="12"/>
  <c r="C97" i="13" s="1"/>
  <c r="D97" i="12"/>
  <c r="D97" i="13" s="1"/>
  <c r="E97" i="12"/>
  <c r="E97" i="13" s="1"/>
  <c r="F97" i="12"/>
  <c r="F97" i="13" s="1"/>
  <c r="G97" i="12"/>
  <c r="G97" i="13" s="1"/>
  <c r="H97" i="12"/>
  <c r="H97" i="13" s="1"/>
  <c r="I97" i="12"/>
  <c r="I97" i="13" s="1"/>
  <c r="J97" i="12"/>
  <c r="J97" i="13" s="1"/>
  <c r="K97" i="12"/>
  <c r="K97" i="13" s="1"/>
  <c r="L97" i="12"/>
  <c r="L97" i="13" s="1"/>
  <c r="M97" i="12"/>
  <c r="M97" i="13" s="1"/>
  <c r="A98" i="12"/>
  <c r="A99" i="12"/>
  <c r="B99" i="12"/>
  <c r="B99" i="13" s="1"/>
  <c r="C99" i="12"/>
  <c r="C99" i="13" s="1"/>
  <c r="D99" i="12"/>
  <c r="D99" i="13" s="1"/>
  <c r="E99" i="12"/>
  <c r="E99" i="13" s="1"/>
  <c r="F99" i="12"/>
  <c r="F99" i="13" s="1"/>
  <c r="G99" i="12"/>
  <c r="G99" i="13" s="1"/>
  <c r="H99" i="12"/>
  <c r="H99" i="13" s="1"/>
  <c r="I99" i="12"/>
  <c r="I99" i="13" s="1"/>
  <c r="J99" i="12"/>
  <c r="J99" i="13" s="1"/>
  <c r="K99" i="12"/>
  <c r="K99" i="13" s="1"/>
  <c r="L99" i="12"/>
  <c r="L99" i="13" s="1"/>
  <c r="M99" i="12"/>
  <c r="M99" i="13" s="1"/>
  <c r="A100" i="12"/>
  <c r="B100" i="12"/>
  <c r="B100" i="13" s="1"/>
  <c r="C100" i="12"/>
  <c r="C100" i="13" s="1"/>
  <c r="D100" i="12"/>
  <c r="D100" i="13" s="1"/>
  <c r="E100" i="12"/>
  <c r="E100" i="13" s="1"/>
  <c r="F100" i="12"/>
  <c r="F100" i="13" s="1"/>
  <c r="G100" i="12"/>
  <c r="G100" i="13" s="1"/>
  <c r="H100" i="12"/>
  <c r="H100" i="13" s="1"/>
  <c r="I100" i="12"/>
  <c r="I100" i="13" s="1"/>
  <c r="J100" i="12"/>
  <c r="J100" i="13" s="1"/>
  <c r="K100" i="12"/>
  <c r="K100" i="13" s="1"/>
  <c r="L100" i="12"/>
  <c r="L100" i="13" s="1"/>
  <c r="M100" i="12"/>
  <c r="M100" i="13" s="1"/>
  <c r="A101" i="12"/>
  <c r="B101" i="12"/>
  <c r="B101" i="13" s="1"/>
  <c r="C101" i="12"/>
  <c r="C101" i="13" s="1"/>
  <c r="D101" i="12"/>
  <c r="D101" i="13" s="1"/>
  <c r="E101" i="12"/>
  <c r="E101" i="13" s="1"/>
  <c r="F101" i="12"/>
  <c r="F101" i="13" s="1"/>
  <c r="G101" i="12"/>
  <c r="G101" i="13" s="1"/>
  <c r="H101" i="12"/>
  <c r="H101" i="13" s="1"/>
  <c r="I101" i="12"/>
  <c r="I101" i="13" s="1"/>
  <c r="J101" i="12"/>
  <c r="J101" i="13" s="1"/>
  <c r="K101" i="12"/>
  <c r="K101" i="13" s="1"/>
  <c r="L101" i="12"/>
  <c r="L101" i="13" s="1"/>
  <c r="M101" i="12"/>
  <c r="M101" i="13" s="1"/>
  <c r="A102" i="12"/>
  <c r="B102" i="12"/>
  <c r="B102" i="13" s="1"/>
  <c r="C102" i="12"/>
  <c r="C102" i="13" s="1"/>
  <c r="D102" i="12"/>
  <c r="D102" i="13" s="1"/>
  <c r="E102" i="12"/>
  <c r="E102" i="13" s="1"/>
  <c r="F102" i="12"/>
  <c r="F102" i="13" s="1"/>
  <c r="G102" i="12"/>
  <c r="G102" i="13" s="1"/>
  <c r="H102" i="12"/>
  <c r="H102" i="13" s="1"/>
  <c r="I102" i="12"/>
  <c r="I102" i="13" s="1"/>
  <c r="J102" i="12"/>
  <c r="J102" i="13" s="1"/>
  <c r="K102" i="12"/>
  <c r="K102" i="13" s="1"/>
  <c r="L102" i="12"/>
  <c r="L102" i="13" s="1"/>
  <c r="M102" i="12"/>
  <c r="M102" i="13" s="1"/>
  <c r="A103" i="12"/>
  <c r="A88" i="12"/>
  <c r="B88" i="12"/>
  <c r="B88" i="13" s="1"/>
  <c r="C88" i="12"/>
  <c r="C88" i="13" s="1"/>
  <c r="D88" i="12"/>
  <c r="D88" i="13" s="1"/>
  <c r="E88" i="12"/>
  <c r="E88" i="13" s="1"/>
  <c r="F88" i="12"/>
  <c r="F88" i="13" s="1"/>
  <c r="G88" i="12"/>
  <c r="G88" i="13" s="1"/>
  <c r="H88" i="12"/>
  <c r="H88" i="13" s="1"/>
  <c r="I88" i="12"/>
  <c r="I88" i="13" s="1"/>
  <c r="J88" i="12"/>
  <c r="J88" i="13" s="1"/>
  <c r="K88" i="12"/>
  <c r="K88" i="13" s="1"/>
  <c r="L88" i="12"/>
  <c r="L88" i="13" s="1"/>
  <c r="M88" i="12"/>
  <c r="M88" i="13" s="1"/>
  <c r="A89" i="12"/>
  <c r="B89" i="12"/>
  <c r="B89" i="13" s="1"/>
  <c r="C89" i="12"/>
  <c r="C89" i="13" s="1"/>
  <c r="D89" i="12"/>
  <c r="D89" i="13" s="1"/>
  <c r="E89" i="12"/>
  <c r="E89" i="13" s="1"/>
  <c r="F89" i="12"/>
  <c r="F89" i="13" s="1"/>
  <c r="G89" i="12"/>
  <c r="G89" i="13" s="1"/>
  <c r="H89" i="12"/>
  <c r="H89" i="13" s="1"/>
  <c r="I89" i="12"/>
  <c r="I89" i="13" s="1"/>
  <c r="J89" i="12"/>
  <c r="J89" i="13" s="1"/>
  <c r="K89" i="12"/>
  <c r="K89" i="13" s="1"/>
  <c r="L89" i="12"/>
  <c r="L89" i="13" s="1"/>
  <c r="M89" i="12"/>
  <c r="M89" i="13" s="1"/>
  <c r="A90" i="12"/>
  <c r="B90" i="12"/>
  <c r="B90" i="13" s="1"/>
  <c r="C90" i="12"/>
  <c r="C90" i="13" s="1"/>
  <c r="D90" i="12"/>
  <c r="D90" i="13" s="1"/>
  <c r="E90" i="12"/>
  <c r="E90" i="13" s="1"/>
  <c r="F90" i="12"/>
  <c r="F90" i="13" s="1"/>
  <c r="G90" i="12"/>
  <c r="G90" i="13" s="1"/>
  <c r="H90" i="12"/>
  <c r="H90" i="13" s="1"/>
  <c r="I90" i="12"/>
  <c r="I90" i="13" s="1"/>
  <c r="J90" i="12"/>
  <c r="J90" i="13" s="1"/>
  <c r="K90" i="12"/>
  <c r="K90" i="13" s="1"/>
  <c r="L90" i="12"/>
  <c r="L90" i="13" s="1"/>
  <c r="M90" i="12"/>
  <c r="M90" i="13" s="1"/>
  <c r="A91" i="12"/>
  <c r="B91" i="12"/>
  <c r="B91" i="13" s="1"/>
  <c r="C91" i="12"/>
  <c r="C91" i="13" s="1"/>
  <c r="D91" i="12"/>
  <c r="D91" i="13" s="1"/>
  <c r="E91" i="12"/>
  <c r="E91" i="13" s="1"/>
  <c r="F91" i="12"/>
  <c r="F91" i="13" s="1"/>
  <c r="G91" i="12"/>
  <c r="G91" i="13" s="1"/>
  <c r="H91" i="12"/>
  <c r="H91" i="13" s="1"/>
  <c r="I91" i="12"/>
  <c r="I91" i="13" s="1"/>
  <c r="J91" i="12"/>
  <c r="J91" i="13" s="1"/>
  <c r="K91" i="12"/>
  <c r="K91" i="13" s="1"/>
  <c r="L91" i="12"/>
  <c r="L91" i="13" s="1"/>
  <c r="M91" i="12"/>
  <c r="M91" i="13" s="1"/>
  <c r="A92" i="12"/>
  <c r="A87" i="12"/>
  <c r="C34" i="2"/>
  <c r="C118" i="12" s="1"/>
  <c r="C118" i="13" s="1"/>
  <c r="D34" i="2"/>
  <c r="D118" i="12" s="1"/>
  <c r="D118" i="13" s="1"/>
  <c r="E34" i="2"/>
  <c r="E118" i="12" s="1"/>
  <c r="E118" i="13" s="1"/>
  <c r="F34" i="2"/>
  <c r="F118" i="12" s="1"/>
  <c r="F118" i="13" s="1"/>
  <c r="G34" i="2"/>
  <c r="G118" i="12" s="1"/>
  <c r="G118" i="13" s="1"/>
  <c r="H34" i="2"/>
  <c r="H118" i="12" s="1"/>
  <c r="H118" i="13" s="1"/>
  <c r="I34" i="2"/>
  <c r="I118" i="12" s="1"/>
  <c r="I118" i="13" s="1"/>
  <c r="J34" i="2"/>
  <c r="J118" i="12" s="1"/>
  <c r="J118" i="13" s="1"/>
  <c r="K34" i="2"/>
  <c r="K118" i="12" s="1"/>
  <c r="K118" i="13" s="1"/>
  <c r="L34" i="2"/>
  <c r="L118" i="12" s="1"/>
  <c r="L118" i="13" s="1"/>
  <c r="M34" i="2"/>
  <c r="M118" i="12" s="1"/>
  <c r="M118" i="13" s="1"/>
  <c r="B34" i="2"/>
  <c r="B118" i="12" s="1"/>
  <c r="B118" i="13" s="1"/>
  <c r="C29" i="2"/>
  <c r="C113" i="12" s="1"/>
  <c r="C113" i="13" s="1"/>
  <c r="D29" i="2"/>
  <c r="D113" i="12" s="1"/>
  <c r="D113" i="13" s="1"/>
  <c r="E29" i="2"/>
  <c r="E113" i="12" s="1"/>
  <c r="E113" i="13" s="1"/>
  <c r="F29" i="2"/>
  <c r="F113" i="12" s="1"/>
  <c r="F113" i="13" s="1"/>
  <c r="G29" i="2"/>
  <c r="G113" i="12" s="1"/>
  <c r="G113" i="13" s="1"/>
  <c r="H29" i="2"/>
  <c r="H113" i="12" s="1"/>
  <c r="H113" i="13" s="1"/>
  <c r="I29" i="2"/>
  <c r="I113" i="12" s="1"/>
  <c r="I113" i="13" s="1"/>
  <c r="J29" i="2"/>
  <c r="J113" i="12" s="1"/>
  <c r="J113" i="13" s="1"/>
  <c r="K29" i="2"/>
  <c r="K113" i="12" s="1"/>
  <c r="K113" i="13" s="1"/>
  <c r="L29" i="2"/>
  <c r="L113" i="12" s="1"/>
  <c r="L113" i="13" s="1"/>
  <c r="M29" i="2"/>
  <c r="M113" i="12" s="1"/>
  <c r="M113" i="13" s="1"/>
  <c r="B29" i="2"/>
  <c r="B113" i="12" s="1"/>
  <c r="B113" i="13" s="1"/>
  <c r="C27" i="2"/>
  <c r="C111" i="12" s="1"/>
  <c r="C111" i="13" s="1"/>
  <c r="D27" i="2"/>
  <c r="D111" i="12" s="1"/>
  <c r="D111" i="13" s="1"/>
  <c r="E27" i="2"/>
  <c r="E111" i="12" s="1"/>
  <c r="E111" i="13" s="1"/>
  <c r="F27" i="2"/>
  <c r="F111" i="12" s="1"/>
  <c r="F111" i="13" s="1"/>
  <c r="G27" i="2"/>
  <c r="G111" i="12" s="1"/>
  <c r="G111" i="13" s="1"/>
  <c r="H27" i="2"/>
  <c r="H111" i="12" s="1"/>
  <c r="H111" i="13" s="1"/>
  <c r="I27" i="2"/>
  <c r="I111" i="12" s="1"/>
  <c r="I111" i="13" s="1"/>
  <c r="J27" i="2"/>
  <c r="J111" i="12" s="1"/>
  <c r="J111" i="13" s="1"/>
  <c r="K27" i="2"/>
  <c r="K111" i="12" s="1"/>
  <c r="K111" i="13" s="1"/>
  <c r="L27" i="2"/>
  <c r="L111" i="12" s="1"/>
  <c r="L111" i="13" s="1"/>
  <c r="M27" i="2"/>
  <c r="M111" i="12" s="1"/>
  <c r="M111" i="13" s="1"/>
  <c r="B27" i="2"/>
  <c r="B111" i="12" s="1"/>
  <c r="B111" i="13" s="1"/>
  <c r="C25" i="2"/>
  <c r="C109" i="12" s="1"/>
  <c r="C109" i="13" s="1"/>
  <c r="D25" i="2"/>
  <c r="D109" i="12" s="1"/>
  <c r="D109" i="13" s="1"/>
  <c r="E25" i="2"/>
  <c r="E109" i="12" s="1"/>
  <c r="E109" i="13" s="1"/>
  <c r="F25" i="2"/>
  <c r="F109" i="12" s="1"/>
  <c r="F109" i="13" s="1"/>
  <c r="G25" i="2"/>
  <c r="G109" i="12" s="1"/>
  <c r="G109" i="13" s="1"/>
  <c r="H25" i="2"/>
  <c r="H109" i="12" s="1"/>
  <c r="H109" i="13" s="1"/>
  <c r="I25" i="2"/>
  <c r="I109" i="12" s="1"/>
  <c r="I109" i="13" s="1"/>
  <c r="J25" i="2"/>
  <c r="J109" i="12" s="1"/>
  <c r="J109" i="13" s="1"/>
  <c r="K25" i="2"/>
  <c r="K109" i="12" s="1"/>
  <c r="K109" i="13" s="1"/>
  <c r="L25" i="2"/>
  <c r="L109" i="12" s="1"/>
  <c r="L109" i="13" s="1"/>
  <c r="M25" i="2"/>
  <c r="M109" i="12" s="1"/>
  <c r="M109" i="13" s="1"/>
  <c r="B25" i="2"/>
  <c r="B109" i="12" s="1"/>
  <c r="B109" i="13" s="1"/>
  <c r="C23" i="2"/>
  <c r="C107" i="12" s="1"/>
  <c r="C107" i="13" s="1"/>
  <c r="D23" i="2"/>
  <c r="D107" i="12" s="1"/>
  <c r="D107" i="13" s="1"/>
  <c r="E23" i="2"/>
  <c r="E107" i="12" s="1"/>
  <c r="E107" i="13" s="1"/>
  <c r="F23" i="2"/>
  <c r="F107" i="12" s="1"/>
  <c r="F107" i="13" s="1"/>
  <c r="G23" i="2"/>
  <c r="G107" i="12" s="1"/>
  <c r="G107" i="13" s="1"/>
  <c r="H23" i="2"/>
  <c r="H107" i="12" s="1"/>
  <c r="H107" i="13" s="1"/>
  <c r="I23" i="2"/>
  <c r="I107" i="12" s="1"/>
  <c r="I107" i="13" s="1"/>
  <c r="J23" i="2"/>
  <c r="J107" i="12" s="1"/>
  <c r="J107" i="13" s="1"/>
  <c r="K23" i="2"/>
  <c r="K107" i="12" s="1"/>
  <c r="K107" i="13" s="1"/>
  <c r="L23" i="2"/>
  <c r="L107" i="12" s="1"/>
  <c r="L107" i="13" s="1"/>
  <c r="M23" i="2"/>
  <c r="M107" i="12" s="1"/>
  <c r="M107" i="13" s="1"/>
  <c r="B23" i="2"/>
  <c r="B107" i="12" s="1"/>
  <c r="B107" i="13" s="1"/>
  <c r="C21" i="2"/>
  <c r="C105" i="12" s="1"/>
  <c r="C105" i="13" s="1"/>
  <c r="D21" i="2"/>
  <c r="D105" i="12" s="1"/>
  <c r="D105" i="13" s="1"/>
  <c r="E21" i="2"/>
  <c r="E105" i="12" s="1"/>
  <c r="E105" i="13" s="1"/>
  <c r="F21" i="2"/>
  <c r="F105" i="12" s="1"/>
  <c r="F105" i="13" s="1"/>
  <c r="G21" i="2"/>
  <c r="G105" i="12" s="1"/>
  <c r="G105" i="13" s="1"/>
  <c r="H21" i="2"/>
  <c r="H105" i="12" s="1"/>
  <c r="H105" i="13" s="1"/>
  <c r="I21" i="2"/>
  <c r="I105" i="12" s="1"/>
  <c r="I105" i="13" s="1"/>
  <c r="J21" i="2"/>
  <c r="J105" i="12" s="1"/>
  <c r="J105" i="13" s="1"/>
  <c r="K21" i="2"/>
  <c r="K105" i="12" s="1"/>
  <c r="K105" i="13" s="1"/>
  <c r="L21" i="2"/>
  <c r="L105" i="12" s="1"/>
  <c r="L105" i="13" s="1"/>
  <c r="M21" i="2"/>
  <c r="M105" i="12" s="1"/>
  <c r="M105" i="13" s="1"/>
  <c r="B21" i="2"/>
  <c r="B105" i="12" s="1"/>
  <c r="B105" i="13" s="1"/>
  <c r="C19" i="2"/>
  <c r="C103" i="12" s="1"/>
  <c r="C103" i="13" s="1"/>
  <c r="D19" i="2"/>
  <c r="D103" i="12" s="1"/>
  <c r="D103" i="13" s="1"/>
  <c r="E19" i="2"/>
  <c r="E103" i="12" s="1"/>
  <c r="E103" i="13" s="1"/>
  <c r="F19" i="2"/>
  <c r="F103" i="12" s="1"/>
  <c r="F103" i="13" s="1"/>
  <c r="G19" i="2"/>
  <c r="G103" i="12" s="1"/>
  <c r="G103" i="13" s="1"/>
  <c r="H19" i="2"/>
  <c r="H103" i="12" s="1"/>
  <c r="H103" i="13" s="1"/>
  <c r="I19" i="2"/>
  <c r="I103" i="12" s="1"/>
  <c r="I103" i="13" s="1"/>
  <c r="J19" i="2"/>
  <c r="J103" i="12" s="1"/>
  <c r="J103" i="13" s="1"/>
  <c r="K19" i="2"/>
  <c r="K103" i="12" s="1"/>
  <c r="K103" i="13" s="1"/>
  <c r="L19" i="2"/>
  <c r="L103" i="12" s="1"/>
  <c r="L103" i="13" s="1"/>
  <c r="M19" i="2"/>
  <c r="M103" i="12" s="1"/>
  <c r="M103" i="13" s="1"/>
  <c r="B19" i="2"/>
  <c r="B103" i="12" s="1"/>
  <c r="B103" i="13" s="1"/>
  <c r="C14" i="2"/>
  <c r="C98" i="12" s="1"/>
  <c r="C98" i="13" s="1"/>
  <c r="D14" i="2"/>
  <c r="D98" i="12" s="1"/>
  <c r="D98" i="13" s="1"/>
  <c r="E14" i="2"/>
  <c r="E98" i="12" s="1"/>
  <c r="E98" i="13" s="1"/>
  <c r="F14" i="2"/>
  <c r="F98" i="12" s="1"/>
  <c r="F98" i="13" s="1"/>
  <c r="G14" i="2"/>
  <c r="G98" i="12" s="1"/>
  <c r="G98" i="13" s="1"/>
  <c r="H14" i="2"/>
  <c r="H98" i="12" s="1"/>
  <c r="H98" i="13" s="1"/>
  <c r="I14" i="2"/>
  <c r="I98" i="12" s="1"/>
  <c r="I98" i="13" s="1"/>
  <c r="J14" i="2"/>
  <c r="J98" i="12" s="1"/>
  <c r="J98" i="13" s="1"/>
  <c r="K14" i="2"/>
  <c r="K98" i="12" s="1"/>
  <c r="K98" i="13" s="1"/>
  <c r="L14" i="2"/>
  <c r="L98" i="12" s="1"/>
  <c r="L98" i="13" s="1"/>
  <c r="M14" i="2"/>
  <c r="M98" i="12" s="1"/>
  <c r="M98" i="13" s="1"/>
  <c r="B14" i="2"/>
  <c r="B98" i="12" s="1"/>
  <c r="B98" i="13" s="1"/>
  <c r="C8" i="2"/>
  <c r="C92" i="12" s="1"/>
  <c r="C92" i="13" s="1"/>
  <c r="D8" i="2"/>
  <c r="D92" i="12" s="1"/>
  <c r="D92" i="13" s="1"/>
  <c r="E8" i="2"/>
  <c r="E92" i="12" s="1"/>
  <c r="E92" i="13" s="1"/>
  <c r="F8" i="2"/>
  <c r="F92" i="12" s="1"/>
  <c r="F92" i="13" s="1"/>
  <c r="G8" i="2"/>
  <c r="G92" i="12" s="1"/>
  <c r="G92" i="13" s="1"/>
  <c r="H8" i="2"/>
  <c r="H92" i="12" s="1"/>
  <c r="H92" i="13" s="1"/>
  <c r="I8" i="2"/>
  <c r="I92" i="12" s="1"/>
  <c r="I92" i="13" s="1"/>
  <c r="J8" i="2"/>
  <c r="J92" i="12" s="1"/>
  <c r="J92" i="13" s="1"/>
  <c r="K8" i="2"/>
  <c r="K92" i="12" s="1"/>
  <c r="K92" i="13" s="1"/>
  <c r="L8" i="2"/>
  <c r="M8" i="2"/>
  <c r="M92" i="12" s="1"/>
  <c r="M92" i="13" s="1"/>
  <c r="B8" i="2"/>
  <c r="B92" i="12" s="1"/>
  <c r="B92" i="13" s="1"/>
  <c r="C3" i="2"/>
  <c r="C87" i="12" s="1"/>
  <c r="C87" i="13" s="1"/>
  <c r="D3" i="2"/>
  <c r="D86" i="12" s="1"/>
  <c r="D86" i="13" s="1"/>
  <c r="E3" i="2"/>
  <c r="E86" i="12" s="1"/>
  <c r="E86" i="13" s="1"/>
  <c r="F3" i="2"/>
  <c r="G3" i="2"/>
  <c r="G86" i="12" s="1"/>
  <c r="G86" i="13" s="1"/>
  <c r="H3" i="2"/>
  <c r="H87" i="12" s="1"/>
  <c r="H87" i="13" s="1"/>
  <c r="I3" i="2"/>
  <c r="I86" i="12" s="1"/>
  <c r="I86" i="13" s="1"/>
  <c r="J3" i="2"/>
  <c r="K3" i="2"/>
  <c r="K86" i="12" s="1"/>
  <c r="K86" i="13" s="1"/>
  <c r="L3" i="2"/>
  <c r="L87" i="12" s="1"/>
  <c r="L87" i="13" s="1"/>
  <c r="M3" i="2"/>
  <c r="M86" i="12" s="1"/>
  <c r="M86" i="13" s="1"/>
  <c r="B3" i="2"/>
  <c r="B78" i="12"/>
  <c r="B78" i="13" s="1"/>
  <c r="C78" i="12"/>
  <c r="C78" i="13" s="1"/>
  <c r="D78" i="12"/>
  <c r="D78" i="13" s="1"/>
  <c r="E78" i="12"/>
  <c r="E78" i="13" s="1"/>
  <c r="F78" i="12"/>
  <c r="F78" i="13" s="1"/>
  <c r="G78" i="12"/>
  <c r="G78" i="13" s="1"/>
  <c r="H78" i="12"/>
  <c r="H78" i="13" s="1"/>
  <c r="I78" i="12"/>
  <c r="I78" i="13" s="1"/>
  <c r="J78" i="12"/>
  <c r="J78" i="13" s="1"/>
  <c r="K78" i="12"/>
  <c r="K78" i="13" s="1"/>
  <c r="M78" i="12"/>
  <c r="M78" i="13" s="1"/>
  <c r="B79" i="12"/>
  <c r="B79" i="13" s="1"/>
  <c r="C79" i="12"/>
  <c r="C79" i="13" s="1"/>
  <c r="D79" i="12"/>
  <c r="D79" i="13" s="1"/>
  <c r="E79" i="12"/>
  <c r="E79" i="13" s="1"/>
  <c r="F79" i="12"/>
  <c r="F79" i="13" s="1"/>
  <c r="G79" i="12"/>
  <c r="G79" i="13" s="1"/>
  <c r="H79" i="12"/>
  <c r="H79" i="13" s="1"/>
  <c r="I79" i="12"/>
  <c r="I79" i="13" s="1"/>
  <c r="J79" i="12"/>
  <c r="J79" i="13" s="1"/>
  <c r="K79" i="12"/>
  <c r="K79" i="13" s="1"/>
  <c r="L79" i="12"/>
  <c r="L79" i="13" s="1"/>
  <c r="M79" i="12"/>
  <c r="M79" i="13" s="1"/>
  <c r="B80" i="12"/>
  <c r="B80" i="13" s="1"/>
  <c r="C80" i="12"/>
  <c r="C80" i="13" s="1"/>
  <c r="D80" i="12"/>
  <c r="D80" i="13" s="1"/>
  <c r="E80" i="12"/>
  <c r="E80" i="13" s="1"/>
  <c r="F80" i="12"/>
  <c r="F80" i="13" s="1"/>
  <c r="G80" i="12"/>
  <c r="G80" i="13" s="1"/>
  <c r="H80" i="12"/>
  <c r="H80" i="13" s="1"/>
  <c r="I80" i="12"/>
  <c r="I80" i="13" s="1"/>
  <c r="J80" i="12"/>
  <c r="J80" i="13" s="1"/>
  <c r="K80" i="12"/>
  <c r="K80" i="13" s="1"/>
  <c r="L80" i="12"/>
  <c r="L80" i="13" s="1"/>
  <c r="M80" i="12"/>
  <c r="M80" i="13" s="1"/>
  <c r="B81" i="12"/>
  <c r="B81" i="13" s="1"/>
  <c r="C81" i="12"/>
  <c r="C81" i="13" s="1"/>
  <c r="D81" i="12"/>
  <c r="D81" i="13" s="1"/>
  <c r="E81" i="12"/>
  <c r="E81" i="13" s="1"/>
  <c r="F81" i="12"/>
  <c r="F81" i="13" s="1"/>
  <c r="G81" i="12"/>
  <c r="G81" i="13" s="1"/>
  <c r="H81" i="12"/>
  <c r="H81" i="13" s="1"/>
  <c r="I81" i="12"/>
  <c r="I81" i="13" s="1"/>
  <c r="J81" i="12"/>
  <c r="J81" i="13" s="1"/>
  <c r="K81" i="12"/>
  <c r="K81" i="13" s="1"/>
  <c r="L81" i="12"/>
  <c r="L81" i="13" s="1"/>
  <c r="M81" i="12"/>
  <c r="M81" i="13" s="1"/>
  <c r="B82" i="12"/>
  <c r="B82" i="13" s="1"/>
  <c r="C82" i="12"/>
  <c r="C82" i="13" s="1"/>
  <c r="D82" i="12"/>
  <c r="D82" i="13" s="1"/>
  <c r="E82" i="12"/>
  <c r="E82" i="13" s="1"/>
  <c r="F82" i="12"/>
  <c r="F82" i="13" s="1"/>
  <c r="G82" i="12"/>
  <c r="G82" i="13" s="1"/>
  <c r="H82" i="12"/>
  <c r="H82" i="13" s="1"/>
  <c r="I82" i="12"/>
  <c r="I82" i="13" s="1"/>
  <c r="J82" i="12"/>
  <c r="J82" i="13" s="1"/>
  <c r="K82" i="12"/>
  <c r="K82" i="13" s="1"/>
  <c r="L82" i="12"/>
  <c r="L82" i="13" s="1"/>
  <c r="M82" i="12"/>
  <c r="M82" i="13" s="1"/>
  <c r="B83" i="12"/>
  <c r="B83" i="13" s="1"/>
  <c r="C83" i="12"/>
  <c r="C83" i="13" s="1"/>
  <c r="D83" i="12"/>
  <c r="D83" i="13" s="1"/>
  <c r="E83" i="12"/>
  <c r="E83" i="13" s="1"/>
  <c r="F83" i="12"/>
  <c r="F83" i="13" s="1"/>
  <c r="G83" i="12"/>
  <c r="G83" i="13" s="1"/>
  <c r="H83" i="12"/>
  <c r="H83" i="13" s="1"/>
  <c r="I83" i="12"/>
  <c r="I83" i="13" s="1"/>
  <c r="J83" i="12"/>
  <c r="J83" i="13" s="1"/>
  <c r="K83" i="12"/>
  <c r="K83" i="13" s="1"/>
  <c r="L83" i="12"/>
  <c r="L83" i="13" s="1"/>
  <c r="M83" i="12"/>
  <c r="M83" i="13" s="1"/>
  <c r="B84" i="12"/>
  <c r="B84" i="13" s="1"/>
  <c r="C84" i="12"/>
  <c r="C84" i="13" s="1"/>
  <c r="D84" i="12"/>
  <c r="D84" i="13" s="1"/>
  <c r="E84" i="12"/>
  <c r="E84" i="13" s="1"/>
  <c r="F84" i="12"/>
  <c r="F84" i="13" s="1"/>
  <c r="G84" i="12"/>
  <c r="G84" i="13" s="1"/>
  <c r="H84" i="12"/>
  <c r="H84" i="13" s="1"/>
  <c r="I84" i="12"/>
  <c r="I84" i="13" s="1"/>
  <c r="J84" i="12"/>
  <c r="J84" i="13" s="1"/>
  <c r="K84" i="12"/>
  <c r="K84" i="13" s="1"/>
  <c r="L84" i="12"/>
  <c r="L84" i="13" s="1"/>
  <c r="M84" i="12"/>
  <c r="M84" i="13" s="1"/>
  <c r="B85" i="12"/>
  <c r="B85" i="13" s="1"/>
  <c r="C85" i="12"/>
  <c r="C85" i="13" s="1"/>
  <c r="D85" i="12"/>
  <c r="D85" i="13" s="1"/>
  <c r="E85" i="12"/>
  <c r="E85" i="13" s="1"/>
  <c r="F85" i="12"/>
  <c r="F85" i="13" s="1"/>
  <c r="G85" i="12"/>
  <c r="G85" i="13" s="1"/>
  <c r="H85" i="12"/>
  <c r="H85" i="13" s="1"/>
  <c r="I85" i="12"/>
  <c r="I85" i="13" s="1"/>
  <c r="J85" i="12"/>
  <c r="J85" i="13" s="1"/>
  <c r="K85" i="12"/>
  <c r="K85" i="13" s="1"/>
  <c r="L85" i="12"/>
  <c r="L85" i="13" s="1"/>
  <c r="M85" i="12"/>
  <c r="M85" i="13" s="1"/>
  <c r="A85" i="12"/>
  <c r="A84" i="12"/>
  <c r="A79" i="12"/>
  <c r="A80" i="12"/>
  <c r="A81" i="12"/>
  <c r="A82" i="12"/>
  <c r="A83" i="12"/>
  <c r="A78" i="12"/>
  <c r="C2" i="9"/>
  <c r="C77" i="12" s="1"/>
  <c r="C77" i="13" s="1"/>
  <c r="D2" i="9"/>
  <c r="D77" i="12" s="1"/>
  <c r="D77" i="13" s="1"/>
  <c r="E2" i="9"/>
  <c r="E77" i="12" s="1"/>
  <c r="E77" i="13" s="1"/>
  <c r="F2" i="9"/>
  <c r="F77" i="12" s="1"/>
  <c r="F77" i="13" s="1"/>
  <c r="G2" i="9"/>
  <c r="G77" i="12" s="1"/>
  <c r="G77" i="13" s="1"/>
  <c r="H2" i="9"/>
  <c r="H77" i="12" s="1"/>
  <c r="H77" i="13" s="1"/>
  <c r="I2" i="9"/>
  <c r="I77" i="12" s="1"/>
  <c r="I77" i="13" s="1"/>
  <c r="J2" i="9"/>
  <c r="J77" i="12" s="1"/>
  <c r="J77" i="13" s="1"/>
  <c r="K2" i="9"/>
  <c r="K77" i="12" s="1"/>
  <c r="K77" i="13" s="1"/>
  <c r="M2" i="9"/>
  <c r="M77" i="12" s="1"/>
  <c r="M77" i="13" s="1"/>
  <c r="B2" i="9"/>
  <c r="B77" i="12" s="1"/>
  <c r="B77" i="13" s="1"/>
  <c r="C76" i="12"/>
  <c r="C76" i="13" s="1"/>
  <c r="D76" i="12"/>
  <c r="D76" i="13" s="1"/>
  <c r="E76" i="12"/>
  <c r="E76" i="13" s="1"/>
  <c r="F76" i="12"/>
  <c r="F76" i="13" s="1"/>
  <c r="G76" i="12"/>
  <c r="G76" i="13" s="1"/>
  <c r="H76" i="12"/>
  <c r="H76" i="13" s="1"/>
  <c r="I76" i="12"/>
  <c r="I76" i="13" s="1"/>
  <c r="J76" i="12"/>
  <c r="J76" i="13" s="1"/>
  <c r="K76" i="12"/>
  <c r="K76" i="13" s="1"/>
  <c r="L76" i="12"/>
  <c r="L76" i="13" s="1"/>
  <c r="M76" i="12"/>
  <c r="M76" i="13" s="1"/>
  <c r="B76" i="12"/>
  <c r="B76" i="13" s="1"/>
  <c r="A71" i="12"/>
  <c r="B71" i="12"/>
  <c r="B71" i="13" s="1"/>
  <c r="C71" i="12"/>
  <c r="C71" i="13" s="1"/>
  <c r="D71" i="12"/>
  <c r="D71" i="13" s="1"/>
  <c r="E71" i="12"/>
  <c r="E71" i="13" s="1"/>
  <c r="F71" i="12"/>
  <c r="F71" i="13" s="1"/>
  <c r="G71" i="12"/>
  <c r="G71" i="13" s="1"/>
  <c r="H71" i="12"/>
  <c r="H71" i="13" s="1"/>
  <c r="I71" i="12"/>
  <c r="I71" i="13" s="1"/>
  <c r="J71" i="12"/>
  <c r="J71" i="13" s="1"/>
  <c r="K71" i="12"/>
  <c r="K71" i="13" s="1"/>
  <c r="L71" i="12"/>
  <c r="L71" i="13" s="1"/>
  <c r="M71" i="12"/>
  <c r="M71" i="13" s="1"/>
  <c r="A75" i="12"/>
  <c r="B75" i="12"/>
  <c r="B75" i="13" s="1"/>
  <c r="C75" i="12"/>
  <c r="C75" i="13" s="1"/>
  <c r="D75" i="12"/>
  <c r="D75" i="13" s="1"/>
  <c r="E75" i="12"/>
  <c r="E75" i="13" s="1"/>
  <c r="F75" i="12"/>
  <c r="F75" i="13" s="1"/>
  <c r="G75" i="12"/>
  <c r="G75" i="13" s="1"/>
  <c r="H75" i="12"/>
  <c r="H75" i="13" s="1"/>
  <c r="I75" i="12"/>
  <c r="I75" i="13" s="1"/>
  <c r="J75" i="12"/>
  <c r="J75" i="13" s="1"/>
  <c r="K75" i="12"/>
  <c r="K75" i="13" s="1"/>
  <c r="L75" i="12"/>
  <c r="L75" i="13" s="1"/>
  <c r="M75" i="12"/>
  <c r="M75" i="13" s="1"/>
  <c r="A60" i="12"/>
  <c r="B60" i="12"/>
  <c r="B60" i="13" s="1"/>
  <c r="C60" i="12"/>
  <c r="C60" i="13" s="1"/>
  <c r="D60" i="12"/>
  <c r="D60" i="13" s="1"/>
  <c r="E60" i="12"/>
  <c r="E60" i="13" s="1"/>
  <c r="F60" i="12"/>
  <c r="F60" i="13" s="1"/>
  <c r="G60" i="12"/>
  <c r="G60" i="13" s="1"/>
  <c r="H60" i="12"/>
  <c r="H60" i="13" s="1"/>
  <c r="I60" i="12"/>
  <c r="I60" i="13" s="1"/>
  <c r="J60" i="12"/>
  <c r="J60" i="13" s="1"/>
  <c r="K60" i="12"/>
  <c r="K60" i="13" s="1"/>
  <c r="L60" i="12"/>
  <c r="L60" i="13" s="1"/>
  <c r="M60" i="12"/>
  <c r="M60" i="13" s="1"/>
  <c r="A61" i="12"/>
  <c r="B61" i="12"/>
  <c r="B61" i="13" s="1"/>
  <c r="C61" i="12"/>
  <c r="C61" i="13" s="1"/>
  <c r="D61" i="12"/>
  <c r="D61" i="13" s="1"/>
  <c r="E61" i="12"/>
  <c r="E61" i="13" s="1"/>
  <c r="F61" i="12"/>
  <c r="F61" i="13" s="1"/>
  <c r="G61" i="12"/>
  <c r="G61" i="13" s="1"/>
  <c r="H61" i="12"/>
  <c r="H61" i="13" s="1"/>
  <c r="I61" i="12"/>
  <c r="I61" i="13" s="1"/>
  <c r="J61" i="12"/>
  <c r="J61" i="13" s="1"/>
  <c r="K61" i="12"/>
  <c r="K61" i="13" s="1"/>
  <c r="L61" i="12"/>
  <c r="L61" i="13" s="1"/>
  <c r="M61" i="12"/>
  <c r="M61" i="13" s="1"/>
  <c r="A62" i="12"/>
  <c r="B62" i="12"/>
  <c r="B62" i="13" s="1"/>
  <c r="C62" i="12"/>
  <c r="C62" i="13" s="1"/>
  <c r="D62" i="12"/>
  <c r="D62" i="13" s="1"/>
  <c r="E62" i="12"/>
  <c r="E62" i="13" s="1"/>
  <c r="F62" i="12"/>
  <c r="F62" i="13" s="1"/>
  <c r="G62" i="12"/>
  <c r="G62" i="13" s="1"/>
  <c r="H62" i="12"/>
  <c r="H62" i="13" s="1"/>
  <c r="I62" i="12"/>
  <c r="I62" i="13" s="1"/>
  <c r="J62" i="12"/>
  <c r="J62" i="13" s="1"/>
  <c r="K62" i="12"/>
  <c r="K62" i="13" s="1"/>
  <c r="L62" i="12"/>
  <c r="L62" i="13" s="1"/>
  <c r="M62" i="12"/>
  <c r="M62" i="13" s="1"/>
  <c r="A63" i="12"/>
  <c r="B63" i="12"/>
  <c r="B63" i="13" s="1"/>
  <c r="C63" i="12"/>
  <c r="C63" i="13" s="1"/>
  <c r="D63" i="12"/>
  <c r="D63" i="13" s="1"/>
  <c r="E63" i="12"/>
  <c r="E63" i="13" s="1"/>
  <c r="F63" i="12"/>
  <c r="F63" i="13" s="1"/>
  <c r="G63" i="12"/>
  <c r="G63" i="13" s="1"/>
  <c r="H63" i="12"/>
  <c r="H63" i="13" s="1"/>
  <c r="I63" i="12"/>
  <c r="I63" i="13" s="1"/>
  <c r="J63" i="12"/>
  <c r="J63" i="13" s="1"/>
  <c r="K63" i="12"/>
  <c r="K63" i="13" s="1"/>
  <c r="L63" i="12"/>
  <c r="L63" i="13" s="1"/>
  <c r="M63" i="12"/>
  <c r="M63" i="13" s="1"/>
  <c r="A64" i="12"/>
  <c r="B64" i="12"/>
  <c r="B64" i="13" s="1"/>
  <c r="C64" i="12"/>
  <c r="C64" i="13" s="1"/>
  <c r="D64" i="12"/>
  <c r="D64" i="13" s="1"/>
  <c r="E64" i="12"/>
  <c r="E64" i="13" s="1"/>
  <c r="F64" i="12"/>
  <c r="F64" i="13" s="1"/>
  <c r="G64" i="12"/>
  <c r="G64" i="13" s="1"/>
  <c r="H64" i="12"/>
  <c r="H64" i="13" s="1"/>
  <c r="I64" i="12"/>
  <c r="I64" i="13" s="1"/>
  <c r="J64" i="12"/>
  <c r="J64" i="13" s="1"/>
  <c r="K64" i="12"/>
  <c r="K64" i="13" s="1"/>
  <c r="L64" i="12"/>
  <c r="L64" i="13" s="1"/>
  <c r="M64" i="12"/>
  <c r="M64" i="13" s="1"/>
  <c r="A65" i="12"/>
  <c r="A66" i="12"/>
  <c r="B66" i="12"/>
  <c r="B66" i="13" s="1"/>
  <c r="C66" i="12"/>
  <c r="C66" i="13" s="1"/>
  <c r="D66" i="12"/>
  <c r="D66" i="13" s="1"/>
  <c r="E66" i="12"/>
  <c r="E66" i="13" s="1"/>
  <c r="F66" i="12"/>
  <c r="F66" i="13" s="1"/>
  <c r="G66" i="12"/>
  <c r="G66" i="13" s="1"/>
  <c r="H66" i="12"/>
  <c r="H66" i="13" s="1"/>
  <c r="I66" i="12"/>
  <c r="I66" i="13" s="1"/>
  <c r="J66" i="12"/>
  <c r="J66" i="13" s="1"/>
  <c r="K66" i="12"/>
  <c r="K66" i="13" s="1"/>
  <c r="L66" i="12"/>
  <c r="L66" i="13" s="1"/>
  <c r="M66" i="12"/>
  <c r="M66" i="13" s="1"/>
  <c r="A67" i="12"/>
  <c r="A68" i="12"/>
  <c r="B68" i="12"/>
  <c r="B68" i="13" s="1"/>
  <c r="C68" i="12"/>
  <c r="C68" i="13" s="1"/>
  <c r="D68" i="12"/>
  <c r="D68" i="13" s="1"/>
  <c r="E68" i="12"/>
  <c r="E68" i="13" s="1"/>
  <c r="F68" i="12"/>
  <c r="F68" i="13" s="1"/>
  <c r="G68" i="12"/>
  <c r="G68" i="13" s="1"/>
  <c r="H68" i="12"/>
  <c r="H68" i="13" s="1"/>
  <c r="I68" i="12"/>
  <c r="I68" i="13" s="1"/>
  <c r="J68" i="12"/>
  <c r="J68" i="13" s="1"/>
  <c r="K68" i="12"/>
  <c r="K68" i="13" s="1"/>
  <c r="L68" i="12"/>
  <c r="L68" i="13" s="1"/>
  <c r="M68" i="12"/>
  <c r="M68" i="13" s="1"/>
  <c r="A69" i="12"/>
  <c r="B69" i="12"/>
  <c r="B69" i="13" s="1"/>
  <c r="C69" i="12"/>
  <c r="C69" i="13" s="1"/>
  <c r="D69" i="12"/>
  <c r="D69" i="13" s="1"/>
  <c r="E69" i="12"/>
  <c r="E69" i="13" s="1"/>
  <c r="F69" i="12"/>
  <c r="F69" i="13" s="1"/>
  <c r="G69" i="12"/>
  <c r="G69" i="13" s="1"/>
  <c r="H69" i="12"/>
  <c r="H69" i="13" s="1"/>
  <c r="I69" i="12"/>
  <c r="I69" i="13" s="1"/>
  <c r="J69" i="12"/>
  <c r="J69" i="13" s="1"/>
  <c r="K69" i="12"/>
  <c r="K69" i="13" s="1"/>
  <c r="L69" i="12"/>
  <c r="L69" i="13" s="1"/>
  <c r="M69" i="12"/>
  <c r="M69" i="13" s="1"/>
  <c r="A70" i="12"/>
  <c r="A59" i="12"/>
  <c r="C14" i="5"/>
  <c r="C70" i="12" s="1"/>
  <c r="C70" i="13" s="1"/>
  <c r="D14" i="5"/>
  <c r="D70" i="12" s="1"/>
  <c r="D70" i="13" s="1"/>
  <c r="E14" i="5"/>
  <c r="E70" i="12" s="1"/>
  <c r="E70" i="13" s="1"/>
  <c r="F14" i="5"/>
  <c r="F70" i="12" s="1"/>
  <c r="F70" i="13" s="1"/>
  <c r="G14" i="5"/>
  <c r="G70" i="12" s="1"/>
  <c r="G70" i="13" s="1"/>
  <c r="H14" i="5"/>
  <c r="H70" i="12" s="1"/>
  <c r="H70" i="13" s="1"/>
  <c r="I14" i="5"/>
  <c r="I70" i="12" s="1"/>
  <c r="I70" i="13" s="1"/>
  <c r="J14" i="5"/>
  <c r="J70" i="12" s="1"/>
  <c r="J70" i="13" s="1"/>
  <c r="K14" i="5"/>
  <c r="K70" i="12" s="1"/>
  <c r="K70" i="13" s="1"/>
  <c r="L14" i="5"/>
  <c r="L70" i="12" s="1"/>
  <c r="L70" i="13" s="1"/>
  <c r="M14" i="5"/>
  <c r="M70" i="12" s="1"/>
  <c r="M70" i="13" s="1"/>
  <c r="B14" i="5"/>
  <c r="B70" i="12" s="1"/>
  <c r="B70" i="13" s="1"/>
  <c r="C11" i="5"/>
  <c r="C67" i="12" s="1"/>
  <c r="C67" i="13" s="1"/>
  <c r="D11" i="5"/>
  <c r="D67" i="12" s="1"/>
  <c r="D67" i="13" s="1"/>
  <c r="E11" i="5"/>
  <c r="E67" i="12" s="1"/>
  <c r="E67" i="13" s="1"/>
  <c r="F11" i="5"/>
  <c r="F67" i="12" s="1"/>
  <c r="F67" i="13" s="1"/>
  <c r="G11" i="5"/>
  <c r="G67" i="12" s="1"/>
  <c r="G67" i="13" s="1"/>
  <c r="H11" i="5"/>
  <c r="H67" i="12" s="1"/>
  <c r="H67" i="13" s="1"/>
  <c r="I11" i="5"/>
  <c r="I67" i="12" s="1"/>
  <c r="I67" i="13" s="1"/>
  <c r="J11" i="5"/>
  <c r="K11" i="5"/>
  <c r="K67" i="12" s="1"/>
  <c r="K67" i="13" s="1"/>
  <c r="L11" i="5"/>
  <c r="M11" i="5"/>
  <c r="M67" i="12" s="1"/>
  <c r="M67" i="13" s="1"/>
  <c r="B11" i="5"/>
  <c r="B67" i="12" s="1"/>
  <c r="B67" i="13" s="1"/>
  <c r="C9" i="5"/>
  <c r="C65" i="12" s="1"/>
  <c r="C65" i="13" s="1"/>
  <c r="D9" i="5"/>
  <c r="D65" i="12" s="1"/>
  <c r="D65" i="13" s="1"/>
  <c r="E9" i="5"/>
  <c r="E65" i="12" s="1"/>
  <c r="E65" i="13" s="1"/>
  <c r="F9" i="5"/>
  <c r="F65" i="12" s="1"/>
  <c r="F65" i="13" s="1"/>
  <c r="G9" i="5"/>
  <c r="H9" i="5"/>
  <c r="H65" i="12" s="1"/>
  <c r="H65" i="13" s="1"/>
  <c r="I9" i="5"/>
  <c r="I65" i="12" s="1"/>
  <c r="I65" i="13" s="1"/>
  <c r="J9" i="5"/>
  <c r="J65" i="12" s="1"/>
  <c r="J65" i="13" s="1"/>
  <c r="K9" i="5"/>
  <c r="L9" i="5"/>
  <c r="L65" i="12" s="1"/>
  <c r="L65" i="13" s="1"/>
  <c r="M9" i="5"/>
  <c r="M65" i="12" s="1"/>
  <c r="M65" i="13" s="1"/>
  <c r="B9" i="5"/>
  <c r="C3" i="5"/>
  <c r="C59" i="12" s="1"/>
  <c r="C59" i="13" s="1"/>
  <c r="D3" i="5"/>
  <c r="D59" i="12" s="1"/>
  <c r="D59" i="13" s="1"/>
  <c r="E3" i="5"/>
  <c r="E59" i="12" s="1"/>
  <c r="E59" i="13" s="1"/>
  <c r="F3" i="5"/>
  <c r="F59" i="12" s="1"/>
  <c r="F59" i="13" s="1"/>
  <c r="G3" i="5"/>
  <c r="G59" i="12" s="1"/>
  <c r="G59" i="13" s="1"/>
  <c r="H3" i="5"/>
  <c r="H59" i="12" s="1"/>
  <c r="H59" i="13" s="1"/>
  <c r="I3" i="5"/>
  <c r="I59" i="12" s="1"/>
  <c r="I59" i="13" s="1"/>
  <c r="J3" i="5"/>
  <c r="J59" i="12" s="1"/>
  <c r="J59" i="13" s="1"/>
  <c r="K3" i="5"/>
  <c r="K59" i="12" s="1"/>
  <c r="K59" i="13" s="1"/>
  <c r="L3" i="5"/>
  <c r="L59" i="12" s="1"/>
  <c r="L59" i="13" s="1"/>
  <c r="M3" i="5"/>
  <c r="M59" i="12" s="1"/>
  <c r="M59" i="13" s="1"/>
  <c r="B3" i="5"/>
  <c r="B2" i="5" s="1"/>
  <c r="B58" i="12" s="1"/>
  <c r="B58" i="13" s="1"/>
  <c r="C2" i="5"/>
  <c r="C58" i="12" s="1"/>
  <c r="C58" i="13" s="1"/>
  <c r="D2" i="5"/>
  <c r="D58" i="12" s="1"/>
  <c r="D58" i="13" s="1"/>
  <c r="E2" i="5"/>
  <c r="E58" i="12" s="1"/>
  <c r="E58" i="13" s="1"/>
  <c r="F2" i="5"/>
  <c r="F58" i="12" s="1"/>
  <c r="F58" i="13" s="1"/>
  <c r="C2" i="3"/>
  <c r="C55" i="12" s="1"/>
  <c r="C55" i="13" s="1"/>
  <c r="D2" i="3"/>
  <c r="D55" i="12" s="1"/>
  <c r="D55" i="13" s="1"/>
  <c r="E2" i="3"/>
  <c r="E55" i="12" s="1"/>
  <c r="E55" i="13" s="1"/>
  <c r="F2" i="3"/>
  <c r="F55" i="12" s="1"/>
  <c r="F55" i="13" s="1"/>
  <c r="G2" i="3"/>
  <c r="G55" i="12" s="1"/>
  <c r="G55" i="13" s="1"/>
  <c r="H2" i="3"/>
  <c r="H55" i="12" s="1"/>
  <c r="H55" i="13" s="1"/>
  <c r="I2" i="3"/>
  <c r="I55" i="12" s="1"/>
  <c r="I55" i="13" s="1"/>
  <c r="J2" i="3"/>
  <c r="J55" i="12" s="1"/>
  <c r="J55" i="13" s="1"/>
  <c r="K2" i="3"/>
  <c r="K55" i="12" s="1"/>
  <c r="K55" i="13" s="1"/>
  <c r="L2" i="3"/>
  <c r="L55" i="12" s="1"/>
  <c r="L55" i="13" s="1"/>
  <c r="M2" i="3"/>
  <c r="M55" i="12" s="1"/>
  <c r="M55" i="13" s="1"/>
  <c r="B2" i="3"/>
  <c r="B55" i="12" s="1"/>
  <c r="B55" i="13" s="1"/>
  <c r="B56" i="12"/>
  <c r="B56" i="13" s="1"/>
  <c r="C56" i="12"/>
  <c r="C56" i="13" s="1"/>
  <c r="D56" i="12"/>
  <c r="D56" i="13" s="1"/>
  <c r="E56" i="12"/>
  <c r="E56" i="13" s="1"/>
  <c r="F56" i="12"/>
  <c r="F56" i="13" s="1"/>
  <c r="G56" i="12"/>
  <c r="G56" i="13" s="1"/>
  <c r="H56" i="12"/>
  <c r="H56" i="13" s="1"/>
  <c r="I56" i="12"/>
  <c r="I56" i="13" s="1"/>
  <c r="J56" i="12"/>
  <c r="J56" i="13" s="1"/>
  <c r="K56" i="12"/>
  <c r="K56" i="13" s="1"/>
  <c r="L56" i="12"/>
  <c r="L56" i="13" s="1"/>
  <c r="M56" i="12"/>
  <c r="M56" i="13" s="1"/>
  <c r="B57" i="12"/>
  <c r="B57" i="13" s="1"/>
  <c r="C57" i="12"/>
  <c r="C57" i="13" s="1"/>
  <c r="D57" i="12"/>
  <c r="D57" i="13" s="1"/>
  <c r="E57" i="12"/>
  <c r="E57" i="13" s="1"/>
  <c r="F57" i="12"/>
  <c r="F57" i="13" s="1"/>
  <c r="G57" i="12"/>
  <c r="G57" i="13" s="1"/>
  <c r="H57" i="12"/>
  <c r="H57" i="13" s="1"/>
  <c r="I57" i="12"/>
  <c r="I57" i="13" s="1"/>
  <c r="J57" i="12"/>
  <c r="J57" i="13" s="1"/>
  <c r="K57" i="12"/>
  <c r="K57" i="13" s="1"/>
  <c r="L57" i="12"/>
  <c r="L57" i="13" s="1"/>
  <c r="M57" i="12"/>
  <c r="M57" i="13" s="1"/>
  <c r="A57" i="12"/>
  <c r="A56" i="12"/>
  <c r="C2" i="1"/>
  <c r="C35" i="12" s="1"/>
  <c r="C35" i="13" s="1"/>
  <c r="D2" i="1"/>
  <c r="D35" i="12" s="1"/>
  <c r="D35" i="13" s="1"/>
  <c r="E2" i="1"/>
  <c r="E35" i="12" s="1"/>
  <c r="E35" i="13" s="1"/>
  <c r="F2" i="1"/>
  <c r="F35" i="12" s="1"/>
  <c r="F35" i="13" s="1"/>
  <c r="G2" i="1"/>
  <c r="G35" i="12" s="1"/>
  <c r="G35" i="13" s="1"/>
  <c r="H2" i="1"/>
  <c r="H35" i="12" s="1"/>
  <c r="H35" i="13" s="1"/>
  <c r="I2" i="1"/>
  <c r="I35" i="12" s="1"/>
  <c r="I35" i="13" s="1"/>
  <c r="J2" i="1"/>
  <c r="J35" i="12" s="1"/>
  <c r="J35" i="13" s="1"/>
  <c r="K2" i="1"/>
  <c r="K35" i="12" s="1"/>
  <c r="K35" i="13" s="1"/>
  <c r="L2" i="1"/>
  <c r="L35" i="12" s="1"/>
  <c r="L35" i="13" s="1"/>
  <c r="M2" i="1"/>
  <c r="M35" i="12" s="1"/>
  <c r="M35" i="13" s="1"/>
  <c r="B2" i="1"/>
  <c r="B35" i="12" s="1"/>
  <c r="B35" i="13" s="1"/>
  <c r="C20" i="1"/>
  <c r="D20" i="1"/>
  <c r="D53" i="12" s="1"/>
  <c r="D53" i="13" s="1"/>
  <c r="E20" i="1"/>
  <c r="E53" i="12" s="1"/>
  <c r="E53" i="13" s="1"/>
  <c r="F20" i="1"/>
  <c r="G20" i="1"/>
  <c r="H20" i="1"/>
  <c r="H53" i="12" s="1"/>
  <c r="H53" i="13" s="1"/>
  <c r="I20" i="1"/>
  <c r="I53" i="12" s="1"/>
  <c r="I53" i="13" s="1"/>
  <c r="J20" i="1"/>
  <c r="J53" i="12" s="1"/>
  <c r="J53" i="13" s="1"/>
  <c r="K20" i="1"/>
  <c r="L20" i="1"/>
  <c r="L53" i="12" s="1"/>
  <c r="L53" i="13" s="1"/>
  <c r="M20" i="1"/>
  <c r="M53" i="12" s="1"/>
  <c r="M53" i="13" s="1"/>
  <c r="B20" i="1"/>
  <c r="C18" i="1"/>
  <c r="D18" i="1"/>
  <c r="E51" i="12"/>
  <c r="E51" i="13" s="1"/>
  <c r="F18" i="1"/>
  <c r="F51" i="12" s="1"/>
  <c r="F51" i="13" s="1"/>
  <c r="G18" i="1"/>
  <c r="H51" i="12"/>
  <c r="H51" i="13" s="1"/>
  <c r="I18" i="1"/>
  <c r="I51" i="12" s="1"/>
  <c r="I51" i="13" s="1"/>
  <c r="J18" i="1"/>
  <c r="K18" i="1"/>
  <c r="K51" i="12" s="1"/>
  <c r="K51" i="13" s="1"/>
  <c r="L18" i="1"/>
  <c r="L51" i="12" s="1"/>
  <c r="L51" i="13" s="1"/>
  <c r="M18" i="1"/>
  <c r="M51" i="12" s="1"/>
  <c r="M51" i="13" s="1"/>
  <c r="B18" i="1"/>
  <c r="B51" i="12" s="1"/>
  <c r="B51" i="13" s="1"/>
  <c r="C16" i="1"/>
  <c r="D16" i="1"/>
  <c r="D49" i="12" s="1"/>
  <c r="D49" i="13" s="1"/>
  <c r="F16" i="1"/>
  <c r="G16" i="1"/>
  <c r="H16" i="1"/>
  <c r="I16" i="1"/>
  <c r="I49" i="12" s="1"/>
  <c r="I49" i="13" s="1"/>
  <c r="J16" i="1"/>
  <c r="K16" i="1"/>
  <c r="L16" i="1"/>
  <c r="M16" i="1"/>
  <c r="M49" i="12" s="1"/>
  <c r="M49" i="13" s="1"/>
  <c r="B16" i="1"/>
  <c r="B49" i="12" s="1"/>
  <c r="B49" i="13" s="1"/>
  <c r="C12" i="1"/>
  <c r="C45" i="12" s="1"/>
  <c r="C45" i="13" s="1"/>
  <c r="D12" i="1"/>
  <c r="D45" i="12" s="1"/>
  <c r="D45" i="13" s="1"/>
  <c r="E12" i="1"/>
  <c r="E45" i="12" s="1"/>
  <c r="E45" i="13" s="1"/>
  <c r="F12" i="1"/>
  <c r="G12" i="1"/>
  <c r="G45" i="12" s="1"/>
  <c r="G45" i="13" s="1"/>
  <c r="H12" i="1"/>
  <c r="H45" i="12" s="1"/>
  <c r="H45" i="13" s="1"/>
  <c r="I12" i="1"/>
  <c r="I45" i="12" s="1"/>
  <c r="I45" i="13" s="1"/>
  <c r="J12" i="1"/>
  <c r="J45" i="12" s="1"/>
  <c r="J45" i="13" s="1"/>
  <c r="K12" i="1"/>
  <c r="K45" i="12" s="1"/>
  <c r="K45" i="13" s="1"/>
  <c r="L12" i="1"/>
  <c r="L45" i="12" s="1"/>
  <c r="L45" i="13" s="1"/>
  <c r="B12" i="1"/>
  <c r="B45" i="12" s="1"/>
  <c r="B45" i="13" s="1"/>
  <c r="B36" i="12"/>
  <c r="B36" i="13" s="1"/>
  <c r="C36" i="12"/>
  <c r="C36" i="13" s="1"/>
  <c r="D36" i="12"/>
  <c r="D36" i="13" s="1"/>
  <c r="E36" i="12"/>
  <c r="E36" i="13" s="1"/>
  <c r="F36" i="12"/>
  <c r="F36" i="13" s="1"/>
  <c r="G36" i="12"/>
  <c r="G36" i="13" s="1"/>
  <c r="H36" i="12"/>
  <c r="H36" i="13" s="1"/>
  <c r="I36" i="12"/>
  <c r="I36" i="13" s="1"/>
  <c r="J36" i="12"/>
  <c r="J36" i="13" s="1"/>
  <c r="K36" i="12"/>
  <c r="K36" i="13" s="1"/>
  <c r="L36" i="12"/>
  <c r="L36" i="13" s="1"/>
  <c r="M36" i="12"/>
  <c r="M36" i="13" s="1"/>
  <c r="B37" i="12"/>
  <c r="B37" i="13" s="1"/>
  <c r="C37" i="12"/>
  <c r="C37" i="13" s="1"/>
  <c r="D37" i="12"/>
  <c r="D37" i="13" s="1"/>
  <c r="E37" i="12"/>
  <c r="E37" i="13" s="1"/>
  <c r="F37" i="12"/>
  <c r="F37" i="13" s="1"/>
  <c r="G37" i="12"/>
  <c r="G37" i="13" s="1"/>
  <c r="H37" i="12"/>
  <c r="H37" i="13" s="1"/>
  <c r="I37" i="12"/>
  <c r="I37" i="13" s="1"/>
  <c r="J37" i="12"/>
  <c r="J37" i="13" s="1"/>
  <c r="K37" i="12"/>
  <c r="K37" i="13" s="1"/>
  <c r="L37" i="12"/>
  <c r="L37" i="13" s="1"/>
  <c r="M37" i="12"/>
  <c r="M37" i="13" s="1"/>
  <c r="B38" i="12"/>
  <c r="B38" i="13" s="1"/>
  <c r="C38" i="12"/>
  <c r="C38" i="13" s="1"/>
  <c r="D38" i="12"/>
  <c r="D38" i="13" s="1"/>
  <c r="E38" i="12"/>
  <c r="E38" i="13" s="1"/>
  <c r="F38" i="12"/>
  <c r="F38" i="13" s="1"/>
  <c r="G38" i="12"/>
  <c r="G38" i="13" s="1"/>
  <c r="H38" i="12"/>
  <c r="H38" i="13" s="1"/>
  <c r="I38" i="12"/>
  <c r="I38" i="13" s="1"/>
  <c r="J38" i="12"/>
  <c r="J38" i="13" s="1"/>
  <c r="K38" i="12"/>
  <c r="K38" i="13" s="1"/>
  <c r="L38" i="12"/>
  <c r="L38" i="13" s="1"/>
  <c r="M38" i="12"/>
  <c r="M38" i="13" s="1"/>
  <c r="B39" i="12"/>
  <c r="B39" i="13" s="1"/>
  <c r="C39" i="12"/>
  <c r="C39" i="13" s="1"/>
  <c r="D39" i="12"/>
  <c r="D39" i="13" s="1"/>
  <c r="E39" i="12"/>
  <c r="E39" i="13" s="1"/>
  <c r="F39" i="12"/>
  <c r="F39" i="13" s="1"/>
  <c r="G39" i="12"/>
  <c r="G39" i="13" s="1"/>
  <c r="H39" i="12"/>
  <c r="H39" i="13" s="1"/>
  <c r="I39" i="12"/>
  <c r="I39" i="13" s="1"/>
  <c r="J39" i="12"/>
  <c r="J39" i="13" s="1"/>
  <c r="K39" i="12"/>
  <c r="K39" i="13" s="1"/>
  <c r="L39" i="12"/>
  <c r="L39" i="13" s="1"/>
  <c r="M39" i="12"/>
  <c r="M39" i="13" s="1"/>
  <c r="B40" i="12"/>
  <c r="B40" i="13" s="1"/>
  <c r="C40" i="12"/>
  <c r="C40" i="13" s="1"/>
  <c r="D40" i="12"/>
  <c r="D40" i="13" s="1"/>
  <c r="E40" i="12"/>
  <c r="E40" i="13" s="1"/>
  <c r="F40" i="12"/>
  <c r="F40" i="13" s="1"/>
  <c r="G40" i="12"/>
  <c r="G40" i="13" s="1"/>
  <c r="H40" i="12"/>
  <c r="H40" i="13" s="1"/>
  <c r="I40" i="12"/>
  <c r="I40" i="13" s="1"/>
  <c r="J40" i="12"/>
  <c r="J40" i="13" s="1"/>
  <c r="K40" i="12"/>
  <c r="K40" i="13" s="1"/>
  <c r="L40" i="12"/>
  <c r="L40" i="13" s="1"/>
  <c r="M40" i="12"/>
  <c r="M40" i="13" s="1"/>
  <c r="B41" i="12"/>
  <c r="B41" i="13" s="1"/>
  <c r="C41" i="12"/>
  <c r="C41" i="13" s="1"/>
  <c r="D41" i="12"/>
  <c r="D41" i="13" s="1"/>
  <c r="E41" i="12"/>
  <c r="E41" i="13" s="1"/>
  <c r="F41" i="12"/>
  <c r="F41" i="13" s="1"/>
  <c r="G41" i="12"/>
  <c r="G41" i="13" s="1"/>
  <c r="H41" i="12"/>
  <c r="H41" i="13" s="1"/>
  <c r="I41" i="12"/>
  <c r="I41" i="13" s="1"/>
  <c r="J41" i="12"/>
  <c r="J41" i="13" s="1"/>
  <c r="K41" i="12"/>
  <c r="K41" i="13" s="1"/>
  <c r="L41" i="12"/>
  <c r="L41" i="13" s="1"/>
  <c r="M41" i="12"/>
  <c r="M41" i="13" s="1"/>
  <c r="B42" i="12"/>
  <c r="B42" i="13" s="1"/>
  <c r="C42" i="12"/>
  <c r="C42" i="13" s="1"/>
  <c r="D42" i="12"/>
  <c r="D42" i="13" s="1"/>
  <c r="E42" i="12"/>
  <c r="E42" i="13" s="1"/>
  <c r="F42" i="12"/>
  <c r="F42" i="13" s="1"/>
  <c r="G42" i="12"/>
  <c r="G42" i="13" s="1"/>
  <c r="H42" i="12"/>
  <c r="H42" i="13" s="1"/>
  <c r="I42" i="12"/>
  <c r="I42" i="13" s="1"/>
  <c r="J42" i="12"/>
  <c r="J42" i="13" s="1"/>
  <c r="K42" i="12"/>
  <c r="K42" i="13" s="1"/>
  <c r="L42" i="12"/>
  <c r="L42" i="13" s="1"/>
  <c r="M42" i="12"/>
  <c r="M42" i="13" s="1"/>
  <c r="B43" i="12"/>
  <c r="B43" i="13" s="1"/>
  <c r="C43" i="12"/>
  <c r="C43" i="13" s="1"/>
  <c r="D43" i="12"/>
  <c r="D43" i="13" s="1"/>
  <c r="E43" i="12"/>
  <c r="E43" i="13" s="1"/>
  <c r="F43" i="12"/>
  <c r="F43" i="13" s="1"/>
  <c r="G43" i="12"/>
  <c r="G43" i="13" s="1"/>
  <c r="H43" i="12"/>
  <c r="H43" i="13" s="1"/>
  <c r="I43" i="12"/>
  <c r="I43" i="13" s="1"/>
  <c r="J43" i="12"/>
  <c r="J43" i="13" s="1"/>
  <c r="K43" i="12"/>
  <c r="K43" i="13" s="1"/>
  <c r="L43" i="12"/>
  <c r="L43" i="13" s="1"/>
  <c r="M43" i="12"/>
  <c r="M43" i="13" s="1"/>
  <c r="B44" i="12"/>
  <c r="B44" i="13" s="1"/>
  <c r="C44" i="12"/>
  <c r="C44" i="13" s="1"/>
  <c r="D44" i="12"/>
  <c r="D44" i="13" s="1"/>
  <c r="E44" i="12"/>
  <c r="E44" i="13" s="1"/>
  <c r="F44" i="12"/>
  <c r="F44" i="13" s="1"/>
  <c r="G44" i="12"/>
  <c r="G44" i="13" s="1"/>
  <c r="H44" i="12"/>
  <c r="H44" i="13" s="1"/>
  <c r="I44" i="12"/>
  <c r="I44" i="13" s="1"/>
  <c r="J44" i="12"/>
  <c r="J44" i="13" s="1"/>
  <c r="K44" i="12"/>
  <c r="K44" i="13" s="1"/>
  <c r="L44" i="12"/>
  <c r="L44" i="13" s="1"/>
  <c r="M44" i="12"/>
  <c r="M44" i="13" s="1"/>
  <c r="F45" i="12"/>
  <c r="F45" i="13" s="1"/>
  <c r="M45" i="12"/>
  <c r="M45" i="13" s="1"/>
  <c r="B46" i="12"/>
  <c r="B46" i="13" s="1"/>
  <c r="C46" i="12"/>
  <c r="C46" i="13" s="1"/>
  <c r="D46" i="12"/>
  <c r="D46" i="13" s="1"/>
  <c r="E46" i="12"/>
  <c r="E46" i="13" s="1"/>
  <c r="F46" i="12"/>
  <c r="F46" i="13" s="1"/>
  <c r="G46" i="12"/>
  <c r="G46" i="13" s="1"/>
  <c r="H46" i="12"/>
  <c r="H46" i="13" s="1"/>
  <c r="I46" i="12"/>
  <c r="I46" i="13" s="1"/>
  <c r="J46" i="12"/>
  <c r="J46" i="13" s="1"/>
  <c r="K46" i="12"/>
  <c r="K46" i="13" s="1"/>
  <c r="L46" i="12"/>
  <c r="L46" i="13" s="1"/>
  <c r="M46" i="12"/>
  <c r="M46" i="13" s="1"/>
  <c r="B47" i="12"/>
  <c r="B47" i="13" s="1"/>
  <c r="C47" i="12"/>
  <c r="C47" i="13" s="1"/>
  <c r="D47" i="12"/>
  <c r="D47" i="13" s="1"/>
  <c r="E47" i="12"/>
  <c r="E47" i="13" s="1"/>
  <c r="F47" i="12"/>
  <c r="F47" i="13" s="1"/>
  <c r="G47" i="12"/>
  <c r="G47" i="13" s="1"/>
  <c r="H47" i="12"/>
  <c r="H47" i="13" s="1"/>
  <c r="I47" i="12"/>
  <c r="I47" i="13" s="1"/>
  <c r="J47" i="12"/>
  <c r="J47" i="13" s="1"/>
  <c r="K47" i="12"/>
  <c r="K47" i="13" s="1"/>
  <c r="L47" i="12"/>
  <c r="L47" i="13" s="1"/>
  <c r="M47" i="12"/>
  <c r="M47" i="13" s="1"/>
  <c r="B48" i="12"/>
  <c r="B48" i="13" s="1"/>
  <c r="C48" i="12"/>
  <c r="C48" i="13" s="1"/>
  <c r="D48" i="12"/>
  <c r="D48" i="13" s="1"/>
  <c r="E48" i="12"/>
  <c r="E48" i="13" s="1"/>
  <c r="F48" i="12"/>
  <c r="F48" i="13" s="1"/>
  <c r="G48" i="12"/>
  <c r="G48" i="13" s="1"/>
  <c r="H48" i="12"/>
  <c r="H48" i="13" s="1"/>
  <c r="I48" i="12"/>
  <c r="I48" i="13" s="1"/>
  <c r="J48" i="12"/>
  <c r="J48" i="13" s="1"/>
  <c r="K48" i="12"/>
  <c r="K48" i="13" s="1"/>
  <c r="L48" i="12"/>
  <c r="L48" i="13" s="1"/>
  <c r="M48" i="12"/>
  <c r="M48" i="13" s="1"/>
  <c r="C49" i="12"/>
  <c r="C49" i="13" s="1"/>
  <c r="F49" i="12"/>
  <c r="F49" i="13" s="1"/>
  <c r="G49" i="12"/>
  <c r="G49" i="13" s="1"/>
  <c r="H49" i="12"/>
  <c r="H49" i="13" s="1"/>
  <c r="J49" i="12"/>
  <c r="J49" i="13" s="1"/>
  <c r="K49" i="12"/>
  <c r="K49" i="13" s="1"/>
  <c r="L49" i="12"/>
  <c r="L49" i="13" s="1"/>
  <c r="B50" i="12"/>
  <c r="B50" i="13" s="1"/>
  <c r="C50" i="12"/>
  <c r="C50" i="13" s="1"/>
  <c r="D50" i="12"/>
  <c r="D50" i="13" s="1"/>
  <c r="F50" i="12"/>
  <c r="F50" i="13" s="1"/>
  <c r="G50" i="12"/>
  <c r="G50" i="13" s="1"/>
  <c r="H50" i="12"/>
  <c r="H50" i="13" s="1"/>
  <c r="I50" i="12"/>
  <c r="I50" i="13" s="1"/>
  <c r="J50" i="12"/>
  <c r="J50" i="13" s="1"/>
  <c r="K50" i="12"/>
  <c r="K50" i="13" s="1"/>
  <c r="L50" i="12"/>
  <c r="L50" i="13" s="1"/>
  <c r="M50" i="12"/>
  <c r="M50" i="13" s="1"/>
  <c r="C51" i="12"/>
  <c r="C51" i="13" s="1"/>
  <c r="D51" i="12"/>
  <c r="D51" i="13" s="1"/>
  <c r="G51" i="12"/>
  <c r="G51" i="13" s="1"/>
  <c r="J51" i="12"/>
  <c r="J51" i="13" s="1"/>
  <c r="B52" i="12"/>
  <c r="B52" i="13" s="1"/>
  <c r="C52" i="12"/>
  <c r="C52" i="13" s="1"/>
  <c r="D52" i="12"/>
  <c r="D52" i="13" s="1"/>
  <c r="E52" i="12"/>
  <c r="E52" i="13" s="1"/>
  <c r="F52" i="12"/>
  <c r="F52" i="13" s="1"/>
  <c r="G52" i="12"/>
  <c r="G52" i="13" s="1"/>
  <c r="H52" i="12"/>
  <c r="H52" i="13" s="1"/>
  <c r="I52" i="12"/>
  <c r="I52" i="13" s="1"/>
  <c r="J52" i="12"/>
  <c r="J52" i="13" s="1"/>
  <c r="K52" i="12"/>
  <c r="K52" i="13" s="1"/>
  <c r="L52" i="12"/>
  <c r="L52" i="13" s="1"/>
  <c r="M52" i="12"/>
  <c r="M52" i="13" s="1"/>
  <c r="B53" i="12"/>
  <c r="B53" i="13" s="1"/>
  <c r="C53" i="12"/>
  <c r="C53" i="13" s="1"/>
  <c r="F53" i="12"/>
  <c r="F53" i="13" s="1"/>
  <c r="G53" i="12"/>
  <c r="G53" i="13" s="1"/>
  <c r="K53" i="12"/>
  <c r="K53" i="13" s="1"/>
  <c r="B54" i="12"/>
  <c r="B54" i="13" s="1"/>
  <c r="C54" i="12"/>
  <c r="C54" i="13" s="1"/>
  <c r="D54" i="12"/>
  <c r="D54" i="13" s="1"/>
  <c r="E54" i="12"/>
  <c r="E54" i="13" s="1"/>
  <c r="F54" i="12"/>
  <c r="F54" i="13" s="1"/>
  <c r="G54" i="12"/>
  <c r="G54" i="13" s="1"/>
  <c r="H54" i="12"/>
  <c r="H54" i="13" s="1"/>
  <c r="I54" i="12"/>
  <c r="I54" i="13" s="1"/>
  <c r="J54" i="12"/>
  <c r="J54" i="13" s="1"/>
  <c r="K54" i="12"/>
  <c r="K54" i="13" s="1"/>
  <c r="L54" i="12"/>
  <c r="L54" i="13" s="1"/>
  <c r="M54" i="12"/>
  <c r="M54" i="13" s="1"/>
  <c r="A54" i="12"/>
  <c r="A53" i="12"/>
  <c r="A44" i="12"/>
  <c r="A45" i="12"/>
  <c r="A46" i="12"/>
  <c r="A47" i="12"/>
  <c r="A48" i="12"/>
  <c r="A49" i="12"/>
  <c r="A50" i="12"/>
  <c r="A51" i="12"/>
  <c r="A52" i="12"/>
  <c r="A36" i="12"/>
  <c r="A37" i="12"/>
  <c r="A38" i="12"/>
  <c r="A39" i="12"/>
  <c r="A40" i="12"/>
  <c r="A41" i="12"/>
  <c r="A42" i="12"/>
  <c r="A43" i="12"/>
  <c r="A35" i="12"/>
  <c r="C3" i="12"/>
  <c r="C3" i="13" s="1"/>
  <c r="D3" i="12"/>
  <c r="D3" i="13" s="1"/>
  <c r="E3" i="12"/>
  <c r="E3" i="13" s="1"/>
  <c r="F3" i="12"/>
  <c r="F3" i="13" s="1"/>
  <c r="G3" i="12"/>
  <c r="G3" i="13" s="1"/>
  <c r="H3" i="12"/>
  <c r="H3" i="13" s="1"/>
  <c r="I3" i="12"/>
  <c r="I3" i="13" s="1"/>
  <c r="J3" i="12"/>
  <c r="J3" i="13" s="1"/>
  <c r="K3" i="12"/>
  <c r="K3" i="13" s="1"/>
  <c r="L3" i="12"/>
  <c r="L3" i="13" s="1"/>
  <c r="M3" i="12"/>
  <c r="M3" i="13" s="1"/>
  <c r="B3" i="12"/>
  <c r="B3" i="13" s="1"/>
  <c r="C11" i="12"/>
  <c r="C11" i="13" s="1"/>
  <c r="D11" i="12"/>
  <c r="D11" i="13" s="1"/>
  <c r="E11" i="12"/>
  <c r="E11" i="13" s="1"/>
  <c r="F11" i="12"/>
  <c r="F11" i="13" s="1"/>
  <c r="G11" i="12"/>
  <c r="G11" i="13" s="1"/>
  <c r="H11" i="12"/>
  <c r="H11" i="13" s="1"/>
  <c r="I11" i="12"/>
  <c r="I11" i="13" s="1"/>
  <c r="J11" i="12"/>
  <c r="J11" i="13" s="1"/>
  <c r="K11" i="12"/>
  <c r="K11" i="13" s="1"/>
  <c r="L11" i="12"/>
  <c r="L11" i="13" s="1"/>
  <c r="M11" i="12"/>
  <c r="M11" i="13" s="1"/>
  <c r="B11" i="12"/>
  <c r="B11" i="13" s="1"/>
  <c r="C33" i="12"/>
  <c r="C33" i="13" s="1"/>
  <c r="D33" i="12"/>
  <c r="D33" i="13" s="1"/>
  <c r="E33" i="12"/>
  <c r="E33" i="13" s="1"/>
  <c r="F33" i="12"/>
  <c r="F33" i="13" s="1"/>
  <c r="G33" i="12"/>
  <c r="G33" i="13" s="1"/>
  <c r="H33" i="12"/>
  <c r="H33" i="13" s="1"/>
  <c r="I33" i="12"/>
  <c r="I33" i="13" s="1"/>
  <c r="J33" i="12"/>
  <c r="J33" i="13" s="1"/>
  <c r="K33" i="12"/>
  <c r="K33" i="13" s="1"/>
  <c r="L33" i="12"/>
  <c r="L33" i="13" s="1"/>
  <c r="M33" i="12"/>
  <c r="M33" i="13" s="1"/>
  <c r="B33" i="12"/>
  <c r="B33" i="13" s="1"/>
  <c r="C32" i="12"/>
  <c r="C32" i="13" s="1"/>
  <c r="D32" i="12"/>
  <c r="D32" i="13" s="1"/>
  <c r="E32" i="12"/>
  <c r="E32" i="13" s="1"/>
  <c r="F32" i="12"/>
  <c r="F32" i="13" s="1"/>
  <c r="G32" i="12"/>
  <c r="G32" i="13" s="1"/>
  <c r="H32" i="12"/>
  <c r="H32" i="13" s="1"/>
  <c r="I32" i="12"/>
  <c r="I32" i="13" s="1"/>
  <c r="J32" i="12"/>
  <c r="J32" i="13" s="1"/>
  <c r="K32" i="12"/>
  <c r="K32" i="13" s="1"/>
  <c r="L32" i="12"/>
  <c r="L32" i="13" s="1"/>
  <c r="M32" i="12"/>
  <c r="M32" i="13" s="1"/>
  <c r="B32" i="12"/>
  <c r="B32" i="13" s="1"/>
  <c r="L9" i="11"/>
  <c r="M9" i="11"/>
  <c r="B2" i="11"/>
  <c r="C2" i="11"/>
  <c r="D2" i="11"/>
  <c r="E2" i="11"/>
  <c r="F2" i="11"/>
  <c r="F27" i="11" s="1"/>
  <c r="I2" i="11"/>
  <c r="J2" i="11"/>
  <c r="K2" i="11"/>
  <c r="L2" i="11"/>
  <c r="L27" i="11" s="1"/>
  <c r="M2" i="11"/>
  <c r="A29" i="12"/>
  <c r="B29" i="12"/>
  <c r="B29" i="13" s="1"/>
  <c r="C29" i="12"/>
  <c r="C29" i="13" s="1"/>
  <c r="D29" i="12"/>
  <c r="D29" i="13" s="1"/>
  <c r="E29" i="12"/>
  <c r="E29" i="13" s="1"/>
  <c r="F29" i="12"/>
  <c r="F29" i="13" s="1"/>
  <c r="G29" i="12"/>
  <c r="G29" i="13" s="1"/>
  <c r="H29" i="12"/>
  <c r="H29" i="13" s="1"/>
  <c r="I29" i="12"/>
  <c r="I29" i="13" s="1"/>
  <c r="J29" i="12"/>
  <c r="J29" i="13" s="1"/>
  <c r="K29" i="12"/>
  <c r="K29" i="13" s="1"/>
  <c r="L29" i="12"/>
  <c r="L29" i="13" s="1"/>
  <c r="M29" i="12"/>
  <c r="M29" i="13" s="1"/>
  <c r="A31" i="12"/>
  <c r="B31" i="12"/>
  <c r="B31" i="13" s="1"/>
  <c r="C31" i="12"/>
  <c r="C31" i="13" s="1"/>
  <c r="D31" i="12"/>
  <c r="D31" i="13" s="1"/>
  <c r="E31" i="12"/>
  <c r="E31" i="13" s="1"/>
  <c r="F31" i="12"/>
  <c r="F31" i="13" s="1"/>
  <c r="G31" i="12"/>
  <c r="G31" i="13" s="1"/>
  <c r="H31" i="12"/>
  <c r="H31" i="13" s="1"/>
  <c r="I31" i="12"/>
  <c r="I31" i="13" s="1"/>
  <c r="J31" i="12"/>
  <c r="J31" i="13" s="1"/>
  <c r="K31" i="12"/>
  <c r="K31" i="13" s="1"/>
  <c r="L31" i="12"/>
  <c r="L31" i="13" s="1"/>
  <c r="M31" i="12"/>
  <c r="M31" i="13" s="1"/>
  <c r="A27" i="12"/>
  <c r="B27" i="12"/>
  <c r="B27" i="13" s="1"/>
  <c r="C27" i="12"/>
  <c r="C27" i="13" s="1"/>
  <c r="D27" i="12"/>
  <c r="D27" i="13" s="1"/>
  <c r="E27" i="12"/>
  <c r="E27" i="13" s="1"/>
  <c r="F27" i="12"/>
  <c r="F27" i="13" s="1"/>
  <c r="G27" i="12"/>
  <c r="G27" i="13" s="1"/>
  <c r="H27" i="12"/>
  <c r="H27" i="13" s="1"/>
  <c r="I27" i="12"/>
  <c r="I27" i="13" s="1"/>
  <c r="J27" i="12"/>
  <c r="J27" i="13" s="1"/>
  <c r="K27" i="12"/>
  <c r="K27" i="13" s="1"/>
  <c r="L27" i="12"/>
  <c r="L27" i="13" s="1"/>
  <c r="M27" i="12"/>
  <c r="M27" i="13" s="1"/>
  <c r="A28" i="12"/>
  <c r="B28" i="12"/>
  <c r="B28" i="13" s="1"/>
  <c r="C28" i="12"/>
  <c r="C28" i="13" s="1"/>
  <c r="D28" i="12"/>
  <c r="D28" i="13" s="1"/>
  <c r="E28" i="12"/>
  <c r="E28" i="13" s="1"/>
  <c r="F28" i="12"/>
  <c r="F28" i="13" s="1"/>
  <c r="G28" i="12"/>
  <c r="G28" i="13" s="1"/>
  <c r="H28" i="12"/>
  <c r="H28" i="13" s="1"/>
  <c r="I28" i="12"/>
  <c r="I28" i="13" s="1"/>
  <c r="J28" i="12"/>
  <c r="J28" i="13" s="1"/>
  <c r="K28" i="12"/>
  <c r="K28" i="13" s="1"/>
  <c r="L28" i="12"/>
  <c r="L28" i="13" s="1"/>
  <c r="M28" i="12"/>
  <c r="M28" i="13" s="1"/>
  <c r="A17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A18" i="12"/>
  <c r="B18" i="12"/>
  <c r="B18" i="13" s="1"/>
  <c r="C18" i="12"/>
  <c r="C18" i="13" s="1"/>
  <c r="D18" i="12"/>
  <c r="D18" i="13" s="1"/>
  <c r="E18" i="12"/>
  <c r="E18" i="13" s="1"/>
  <c r="F18" i="12"/>
  <c r="F18" i="13" s="1"/>
  <c r="G18" i="12"/>
  <c r="G18" i="13" s="1"/>
  <c r="H18" i="12"/>
  <c r="H18" i="13" s="1"/>
  <c r="I18" i="12"/>
  <c r="I18" i="13" s="1"/>
  <c r="J18" i="12"/>
  <c r="J18" i="13" s="1"/>
  <c r="K18" i="12"/>
  <c r="K18" i="13" s="1"/>
  <c r="L18" i="12"/>
  <c r="L18" i="13" s="1"/>
  <c r="M18" i="12"/>
  <c r="M18" i="13" s="1"/>
  <c r="A19" i="12"/>
  <c r="B19" i="12"/>
  <c r="B19" i="13" s="1"/>
  <c r="C19" i="12"/>
  <c r="C19" i="13" s="1"/>
  <c r="D19" i="12"/>
  <c r="D19" i="13" s="1"/>
  <c r="E19" i="12"/>
  <c r="E19" i="13" s="1"/>
  <c r="F19" i="12"/>
  <c r="F19" i="13" s="1"/>
  <c r="G19" i="12"/>
  <c r="G19" i="13" s="1"/>
  <c r="H19" i="12"/>
  <c r="H19" i="13" s="1"/>
  <c r="I19" i="12"/>
  <c r="I19" i="13" s="1"/>
  <c r="J19" i="12"/>
  <c r="J19" i="13" s="1"/>
  <c r="K19" i="12"/>
  <c r="K19" i="13" s="1"/>
  <c r="L19" i="12"/>
  <c r="L19" i="13" s="1"/>
  <c r="M19" i="12"/>
  <c r="M19" i="13" s="1"/>
  <c r="A20" i="12"/>
  <c r="B20" i="12"/>
  <c r="B20" i="13" s="1"/>
  <c r="C20" i="12"/>
  <c r="C20" i="13" s="1"/>
  <c r="D20" i="12"/>
  <c r="D20" i="13" s="1"/>
  <c r="E20" i="12"/>
  <c r="E20" i="13" s="1"/>
  <c r="F20" i="12"/>
  <c r="F20" i="13" s="1"/>
  <c r="G20" i="12"/>
  <c r="G20" i="13" s="1"/>
  <c r="H20" i="12"/>
  <c r="H20" i="13" s="1"/>
  <c r="I20" i="12"/>
  <c r="I20" i="13" s="1"/>
  <c r="J20" i="12"/>
  <c r="J20" i="13" s="1"/>
  <c r="K20" i="12"/>
  <c r="K20" i="13" s="1"/>
  <c r="L20" i="12"/>
  <c r="L20" i="13" s="1"/>
  <c r="M20" i="12"/>
  <c r="M20" i="13" s="1"/>
  <c r="A21" i="12"/>
  <c r="B21" i="12"/>
  <c r="B21" i="13" s="1"/>
  <c r="C21" i="12"/>
  <c r="C21" i="13" s="1"/>
  <c r="D21" i="12"/>
  <c r="D21" i="13" s="1"/>
  <c r="E21" i="12"/>
  <c r="E21" i="13" s="1"/>
  <c r="F21" i="12"/>
  <c r="F21" i="13" s="1"/>
  <c r="G21" i="12"/>
  <c r="G21" i="13" s="1"/>
  <c r="H21" i="12"/>
  <c r="H21" i="13" s="1"/>
  <c r="I21" i="12"/>
  <c r="I21" i="13" s="1"/>
  <c r="J21" i="12"/>
  <c r="J21" i="13" s="1"/>
  <c r="K21" i="12"/>
  <c r="K21" i="13" s="1"/>
  <c r="L21" i="12"/>
  <c r="L21" i="13" s="1"/>
  <c r="M21" i="12"/>
  <c r="M21" i="13" s="1"/>
  <c r="A22" i="12"/>
  <c r="B22" i="12"/>
  <c r="B22" i="13" s="1"/>
  <c r="C22" i="12"/>
  <c r="C22" i="13" s="1"/>
  <c r="D22" i="12"/>
  <c r="D22" i="13" s="1"/>
  <c r="E22" i="12"/>
  <c r="E22" i="13" s="1"/>
  <c r="F22" i="12"/>
  <c r="F22" i="13" s="1"/>
  <c r="G22" i="12"/>
  <c r="G22" i="13" s="1"/>
  <c r="H22" i="12"/>
  <c r="H22" i="13" s="1"/>
  <c r="I22" i="12"/>
  <c r="I22" i="13" s="1"/>
  <c r="J22" i="12"/>
  <c r="J22" i="13" s="1"/>
  <c r="K22" i="12"/>
  <c r="K22" i="13" s="1"/>
  <c r="L22" i="12"/>
  <c r="L22" i="13" s="1"/>
  <c r="M22" i="12"/>
  <c r="M22" i="13" s="1"/>
  <c r="A23" i="12"/>
  <c r="B23" i="12"/>
  <c r="B23" i="13" s="1"/>
  <c r="C23" i="12"/>
  <c r="C23" i="13" s="1"/>
  <c r="D23" i="12"/>
  <c r="D23" i="13" s="1"/>
  <c r="E23" i="12"/>
  <c r="E23" i="13" s="1"/>
  <c r="F23" i="12"/>
  <c r="F23" i="13" s="1"/>
  <c r="G23" i="12"/>
  <c r="G23" i="13" s="1"/>
  <c r="H23" i="12"/>
  <c r="H23" i="13" s="1"/>
  <c r="I23" i="12"/>
  <c r="I23" i="13" s="1"/>
  <c r="J23" i="12"/>
  <c r="J23" i="13" s="1"/>
  <c r="K23" i="12"/>
  <c r="K23" i="13" s="1"/>
  <c r="L23" i="12"/>
  <c r="L23" i="13" s="1"/>
  <c r="M23" i="12"/>
  <c r="M23" i="13" s="1"/>
  <c r="A24" i="12"/>
  <c r="B24" i="12"/>
  <c r="B24" i="13" s="1"/>
  <c r="C24" i="12"/>
  <c r="C24" i="13" s="1"/>
  <c r="D24" i="12"/>
  <c r="D24" i="13" s="1"/>
  <c r="E24" i="12"/>
  <c r="E24" i="13" s="1"/>
  <c r="F24" i="12"/>
  <c r="F24" i="13" s="1"/>
  <c r="G24" i="12"/>
  <c r="G24" i="13" s="1"/>
  <c r="H24" i="12"/>
  <c r="H24" i="13" s="1"/>
  <c r="I24" i="12"/>
  <c r="I24" i="13" s="1"/>
  <c r="J24" i="12"/>
  <c r="J24" i="13" s="1"/>
  <c r="K24" i="12"/>
  <c r="K24" i="13" s="1"/>
  <c r="L24" i="12"/>
  <c r="L24" i="13" s="1"/>
  <c r="M24" i="12"/>
  <c r="M24" i="13" s="1"/>
  <c r="A26" i="12"/>
  <c r="B26" i="12"/>
  <c r="B26" i="13" s="1"/>
  <c r="C26" i="12"/>
  <c r="C26" i="13" s="1"/>
  <c r="D26" i="12"/>
  <c r="D26" i="13" s="1"/>
  <c r="E26" i="12"/>
  <c r="E26" i="13" s="1"/>
  <c r="F26" i="12"/>
  <c r="F26" i="13" s="1"/>
  <c r="G26" i="12"/>
  <c r="G26" i="13" s="1"/>
  <c r="H26" i="12"/>
  <c r="H26" i="13" s="1"/>
  <c r="I26" i="12"/>
  <c r="I26" i="13" s="1"/>
  <c r="J26" i="12"/>
  <c r="J26" i="13" s="1"/>
  <c r="K26" i="12"/>
  <c r="K26" i="13" s="1"/>
  <c r="L26" i="12"/>
  <c r="L26" i="13" s="1"/>
  <c r="M26" i="12"/>
  <c r="M26" i="13" s="1"/>
  <c r="A15" i="12"/>
  <c r="A6" i="12"/>
  <c r="B6" i="12"/>
  <c r="B6" i="13" s="1"/>
  <c r="C6" i="12"/>
  <c r="C6" i="13" s="1"/>
  <c r="D6" i="12"/>
  <c r="D6" i="13" s="1"/>
  <c r="E6" i="12"/>
  <c r="E6" i="13" s="1"/>
  <c r="F6" i="12"/>
  <c r="F6" i="13" s="1"/>
  <c r="G6" i="12"/>
  <c r="G6" i="13" s="1"/>
  <c r="H6" i="12"/>
  <c r="H6" i="13" s="1"/>
  <c r="I6" i="12"/>
  <c r="I6" i="13" s="1"/>
  <c r="J6" i="12"/>
  <c r="J6" i="13" s="1"/>
  <c r="K6" i="12"/>
  <c r="K6" i="13" s="1"/>
  <c r="L6" i="12"/>
  <c r="L6" i="13" s="1"/>
  <c r="M6" i="12"/>
  <c r="M6" i="13" s="1"/>
  <c r="A7" i="12"/>
  <c r="B7" i="12"/>
  <c r="B7" i="13" s="1"/>
  <c r="C7" i="12"/>
  <c r="C7" i="13" s="1"/>
  <c r="D7" i="12"/>
  <c r="D7" i="13" s="1"/>
  <c r="E7" i="12"/>
  <c r="E7" i="13" s="1"/>
  <c r="F7" i="12"/>
  <c r="F7" i="13" s="1"/>
  <c r="G7" i="12"/>
  <c r="G7" i="13" s="1"/>
  <c r="H7" i="12"/>
  <c r="H7" i="13" s="1"/>
  <c r="I7" i="12"/>
  <c r="I7" i="13" s="1"/>
  <c r="J7" i="12"/>
  <c r="J7" i="13" s="1"/>
  <c r="K7" i="12"/>
  <c r="K7" i="13" s="1"/>
  <c r="L7" i="12"/>
  <c r="L7" i="13" s="1"/>
  <c r="M7" i="12"/>
  <c r="M7" i="13" s="1"/>
  <c r="A8" i="12"/>
  <c r="B8" i="12"/>
  <c r="B8" i="13" s="1"/>
  <c r="C8" i="12"/>
  <c r="C8" i="13" s="1"/>
  <c r="D8" i="12"/>
  <c r="D8" i="13" s="1"/>
  <c r="E8" i="12"/>
  <c r="E8" i="13" s="1"/>
  <c r="F8" i="12"/>
  <c r="F8" i="13" s="1"/>
  <c r="G8" i="12"/>
  <c r="G8" i="13" s="1"/>
  <c r="H8" i="12"/>
  <c r="H8" i="13" s="1"/>
  <c r="I8" i="12"/>
  <c r="I8" i="13" s="1"/>
  <c r="J8" i="12"/>
  <c r="J8" i="13" s="1"/>
  <c r="K8" i="12"/>
  <c r="K8" i="13" s="1"/>
  <c r="L8" i="12"/>
  <c r="L8" i="13" s="1"/>
  <c r="M8" i="12"/>
  <c r="M8" i="13" s="1"/>
  <c r="A9" i="12"/>
  <c r="B9" i="12"/>
  <c r="B9" i="13" s="1"/>
  <c r="C9" i="12"/>
  <c r="C9" i="13" s="1"/>
  <c r="D9" i="12"/>
  <c r="D9" i="13" s="1"/>
  <c r="E9" i="12"/>
  <c r="E9" i="13" s="1"/>
  <c r="F9" i="12"/>
  <c r="F9" i="13" s="1"/>
  <c r="G9" i="13"/>
  <c r="H9" i="13"/>
  <c r="I9" i="12"/>
  <c r="I9" i="13" s="1"/>
  <c r="J9" i="12"/>
  <c r="J9" i="13" s="1"/>
  <c r="K9" i="12"/>
  <c r="K9" i="13" s="1"/>
  <c r="L9" i="12"/>
  <c r="L9" i="13" s="1"/>
  <c r="M9" i="12"/>
  <c r="M9" i="13" s="1"/>
  <c r="A10" i="12"/>
  <c r="B10" i="12"/>
  <c r="B10" i="13" s="1"/>
  <c r="C10" i="12"/>
  <c r="C10" i="13" s="1"/>
  <c r="D10" i="12"/>
  <c r="D10" i="13" s="1"/>
  <c r="E10" i="12"/>
  <c r="E10" i="13" s="1"/>
  <c r="F10" i="12"/>
  <c r="F10" i="13" s="1"/>
  <c r="G10" i="12"/>
  <c r="G10" i="13" s="1"/>
  <c r="H10" i="12"/>
  <c r="H10" i="13" s="1"/>
  <c r="I10" i="12"/>
  <c r="I10" i="13" s="1"/>
  <c r="J10" i="12"/>
  <c r="J10" i="13" s="1"/>
  <c r="K10" i="12"/>
  <c r="K10" i="13" s="1"/>
  <c r="L10" i="12"/>
  <c r="L10" i="13" s="1"/>
  <c r="M10" i="12"/>
  <c r="M10" i="13" s="1"/>
  <c r="B5" i="12"/>
  <c r="B5" i="13" s="1"/>
  <c r="C5" i="12"/>
  <c r="C5" i="13" s="1"/>
  <c r="D5" i="12"/>
  <c r="D5" i="13" s="1"/>
  <c r="E5" i="12"/>
  <c r="E5" i="13" s="1"/>
  <c r="F5" i="12"/>
  <c r="F5" i="13" s="1"/>
  <c r="G5" i="12"/>
  <c r="G5" i="13" s="1"/>
  <c r="H5" i="12"/>
  <c r="H5" i="13" s="1"/>
  <c r="I5" i="12"/>
  <c r="I5" i="13" s="1"/>
  <c r="J5" i="12"/>
  <c r="J5" i="13" s="1"/>
  <c r="K5" i="12"/>
  <c r="K5" i="13" s="1"/>
  <c r="L5" i="12"/>
  <c r="L5" i="13" s="1"/>
  <c r="M5" i="12"/>
  <c r="M5" i="13" s="1"/>
  <c r="A5" i="12"/>
  <c r="A4" i="12"/>
  <c r="L17" i="13" l="1"/>
  <c r="L15" i="12"/>
  <c r="H17" i="13"/>
  <c r="H15" i="12"/>
  <c r="H15" i="13" s="1"/>
  <c r="D17" i="13"/>
  <c r="D15" i="12"/>
  <c r="D15" i="13" s="1"/>
  <c r="K17" i="13"/>
  <c r="K15" i="12"/>
  <c r="K15" i="13" s="1"/>
  <c r="G17" i="13"/>
  <c r="G15" i="12"/>
  <c r="G15" i="13" s="1"/>
  <c r="C17" i="13"/>
  <c r="C15" i="12"/>
  <c r="C15" i="13" s="1"/>
  <c r="J17" i="13"/>
  <c r="J15" i="12"/>
  <c r="F17" i="13"/>
  <c r="F15" i="12"/>
  <c r="F15" i="13" s="1"/>
  <c r="B17" i="13"/>
  <c r="B15" i="12"/>
  <c r="M17" i="13"/>
  <c r="M15" i="12"/>
  <c r="M15" i="13" s="1"/>
  <c r="I17" i="13"/>
  <c r="I15" i="12"/>
  <c r="I15" i="13" s="1"/>
  <c r="E17" i="13"/>
  <c r="E15" i="12"/>
  <c r="E15" i="13" s="1"/>
  <c r="F140" i="13"/>
  <c r="G140" i="13" s="1"/>
  <c r="H140" i="13" s="1"/>
  <c r="I140" i="13" s="1"/>
  <c r="J140" i="13" s="1"/>
  <c r="K140" i="13" s="1"/>
  <c r="L140" i="13" s="1"/>
  <c r="M140" i="13" s="1"/>
  <c r="L86" i="12"/>
  <c r="L86" i="13" s="1"/>
  <c r="H86" i="13"/>
  <c r="G87" i="12"/>
  <c r="G87" i="13" s="1"/>
  <c r="K87" i="12"/>
  <c r="K87" i="13" s="1"/>
  <c r="L92" i="12"/>
  <c r="L92" i="13" s="1"/>
  <c r="C86" i="12"/>
  <c r="C86" i="13" s="1"/>
  <c r="D136" i="13"/>
  <c r="J34" i="12"/>
  <c r="J34" i="13" s="1"/>
  <c r="F34" i="12"/>
  <c r="F34" i="13" s="1"/>
  <c r="L34" i="12"/>
  <c r="L34" i="13" s="1"/>
  <c r="D34" i="12"/>
  <c r="D34" i="13" s="1"/>
  <c r="G34" i="12"/>
  <c r="G34" i="13" s="1"/>
  <c r="H34" i="12"/>
  <c r="H34" i="13" s="1"/>
  <c r="B34" i="12"/>
  <c r="B34" i="13" s="1"/>
  <c r="M34" i="12"/>
  <c r="M34" i="13" s="1"/>
  <c r="I34" i="12"/>
  <c r="I34" i="13" s="1"/>
  <c r="K34" i="12"/>
  <c r="K34" i="13" s="1"/>
  <c r="C34" i="12"/>
  <c r="C34" i="13" s="1"/>
  <c r="M2" i="5"/>
  <c r="M58" i="12" s="1"/>
  <c r="M58" i="13" s="1"/>
  <c r="I2" i="5"/>
  <c r="I58" i="12" s="1"/>
  <c r="I58" i="13" s="1"/>
  <c r="L2" i="5"/>
  <c r="L58" i="12" s="1"/>
  <c r="L58" i="13" s="1"/>
  <c r="L67" i="12"/>
  <c r="L67" i="13" s="1"/>
  <c r="B59" i="12"/>
  <c r="B59" i="13" s="1"/>
  <c r="H2" i="5"/>
  <c r="H58" i="12" s="1"/>
  <c r="H58" i="13" s="1"/>
  <c r="K2" i="5"/>
  <c r="K58" i="12" s="1"/>
  <c r="K58" i="13" s="1"/>
  <c r="K65" i="12"/>
  <c r="K65" i="13" s="1"/>
  <c r="G2" i="5"/>
  <c r="G58" i="12" s="1"/>
  <c r="G58" i="13" s="1"/>
  <c r="G65" i="12"/>
  <c r="G65" i="13" s="1"/>
  <c r="N9" i="5"/>
  <c r="N65" i="12" s="1"/>
  <c r="N65" i="13" s="1"/>
  <c r="J2" i="5"/>
  <c r="J58" i="12" s="1"/>
  <c r="J58" i="13" s="1"/>
  <c r="J67" i="12"/>
  <c r="J67" i="13" s="1"/>
  <c r="B65" i="12"/>
  <c r="B65" i="13" s="1"/>
  <c r="B86" i="12"/>
  <c r="B86" i="13" s="1"/>
  <c r="B87" i="12"/>
  <c r="B87" i="13" s="1"/>
  <c r="J87" i="12"/>
  <c r="J87" i="13" s="1"/>
  <c r="J86" i="12"/>
  <c r="J86" i="13" s="1"/>
  <c r="F87" i="12"/>
  <c r="F87" i="13" s="1"/>
  <c r="F86" i="13"/>
  <c r="M87" i="12"/>
  <c r="M87" i="13" s="1"/>
  <c r="I87" i="12"/>
  <c r="I87" i="13" s="1"/>
  <c r="E87" i="12"/>
  <c r="E87" i="13" s="1"/>
  <c r="D87" i="12"/>
  <c r="D87" i="13" s="1"/>
  <c r="N22" i="1"/>
  <c r="N36" i="12"/>
  <c r="N36" i="13" s="1"/>
  <c r="G4" i="12"/>
  <c r="G4" i="13" s="1"/>
  <c r="K4" i="12"/>
  <c r="K4" i="13" s="1"/>
  <c r="L15" i="13"/>
  <c r="C4" i="12"/>
  <c r="C4" i="13" s="1"/>
  <c r="J15" i="13"/>
  <c r="M4" i="12"/>
  <c r="M4" i="13" s="1"/>
  <c r="I4" i="12"/>
  <c r="I4" i="13" s="1"/>
  <c r="E4" i="12"/>
  <c r="E4" i="13" s="1"/>
  <c r="J4" i="12"/>
  <c r="J4" i="13" s="1"/>
  <c r="F4" i="12"/>
  <c r="F4" i="13" s="1"/>
  <c r="L4" i="12"/>
  <c r="L4" i="13" s="1"/>
  <c r="H4" i="12"/>
  <c r="H4" i="13" s="1"/>
  <c r="D4" i="12"/>
  <c r="D4" i="13" s="1"/>
  <c r="B4" i="12"/>
  <c r="B4" i="13" s="1"/>
  <c r="N7" i="11"/>
  <c r="N9" i="12" s="1"/>
  <c r="N9" i="13" s="1"/>
  <c r="N5" i="5"/>
  <c r="N61" i="12" s="1"/>
  <c r="N61" i="13" s="1"/>
  <c r="B15" i="13" l="1"/>
  <c r="B126" i="12"/>
  <c r="B126" i="13" s="1"/>
  <c r="H13" i="12"/>
  <c r="H13" i="13" s="1"/>
  <c r="E13" i="12"/>
  <c r="E13" i="13" s="1"/>
  <c r="C13" i="12"/>
  <c r="C13" i="13" s="1"/>
  <c r="D13" i="12"/>
  <c r="D13" i="13" s="1"/>
  <c r="J13" i="12"/>
  <c r="J13" i="13" s="1"/>
  <c r="B13" i="12"/>
  <c r="F13" i="12"/>
  <c r="F13" i="13" s="1"/>
  <c r="M13" i="12"/>
  <c r="M13" i="13" s="1"/>
  <c r="L13" i="12"/>
  <c r="L13" i="13" s="1"/>
  <c r="I13" i="12"/>
  <c r="I13" i="13" s="1"/>
  <c r="K13" i="12"/>
  <c r="K13" i="13" s="1"/>
  <c r="G13" i="12"/>
  <c r="G13" i="13" s="1"/>
  <c r="K126" i="12"/>
  <c r="K126" i="13" s="1"/>
  <c r="G126" i="12"/>
  <c r="C126" i="12"/>
  <c r="C126" i="13" s="1"/>
  <c r="D126" i="12"/>
  <c r="J126" i="12"/>
  <c r="J126" i="13" s="1"/>
  <c r="M126" i="12"/>
  <c r="M126" i="13" s="1"/>
  <c r="F126" i="12"/>
  <c r="I126" i="12"/>
  <c r="I126" i="13" s="1"/>
  <c r="H126" i="12"/>
  <c r="H126" i="13" s="1"/>
  <c r="N13" i="1"/>
  <c r="N21" i="1"/>
  <c r="N54" i="12" s="1"/>
  <c r="N54" i="13" s="1"/>
  <c r="N20" i="1"/>
  <c r="N53" i="12" s="1"/>
  <c r="N53" i="13" s="1"/>
  <c r="N5" i="1"/>
  <c r="N38" i="12" s="1"/>
  <c r="N38" i="13" s="1"/>
  <c r="N15" i="1"/>
  <c r="N48" i="12" s="1"/>
  <c r="N48" i="13" s="1"/>
  <c r="N7" i="1"/>
  <c r="N40" i="12" s="1"/>
  <c r="N40" i="13" s="1"/>
  <c r="N10" i="1"/>
  <c r="N43" i="12" s="1"/>
  <c r="N43" i="13" s="1"/>
  <c r="F126" i="13" l="1"/>
  <c r="D126" i="13"/>
  <c r="G126" i="13"/>
  <c r="B146" i="13"/>
  <c r="C146" i="13" s="1"/>
  <c r="D146" i="13" s="1"/>
  <c r="B13" i="13"/>
  <c r="B141" i="13"/>
  <c r="B142" i="13" s="1"/>
  <c r="G127" i="12"/>
  <c r="C127" i="12"/>
  <c r="H127" i="12"/>
  <c r="J127" i="12"/>
  <c r="F127" i="12"/>
  <c r="M127" i="12"/>
  <c r="D127" i="12"/>
  <c r="I127" i="12"/>
  <c r="B127" i="12"/>
  <c r="B128" i="12" s="1"/>
  <c r="K127" i="12"/>
  <c r="E50" i="12"/>
  <c r="E50" i="13" s="1"/>
  <c r="E16" i="1"/>
  <c r="E49" i="12" s="1"/>
  <c r="E49" i="13" s="1"/>
  <c r="N46" i="12"/>
  <c r="N46" i="13" s="1"/>
  <c r="N6" i="9"/>
  <c r="N81" i="12" s="1"/>
  <c r="N81" i="13" s="1"/>
  <c r="C128" i="12" l="1"/>
  <c r="D128" i="12" s="1"/>
  <c r="M127" i="13"/>
  <c r="C127" i="13"/>
  <c r="K127" i="13"/>
  <c r="D127" i="13"/>
  <c r="I127" i="13"/>
  <c r="H127" i="13"/>
  <c r="J127" i="13"/>
  <c r="B127" i="13"/>
  <c r="F127" i="13"/>
  <c r="G127" i="13"/>
  <c r="C141" i="13"/>
  <c r="C142" i="13" s="1"/>
  <c r="C147" i="13"/>
  <c r="B128" i="13"/>
  <c r="E34" i="12"/>
  <c r="E34" i="13" s="1"/>
  <c r="N9" i="9"/>
  <c r="N84" i="12" s="1"/>
  <c r="N84" i="13" s="1"/>
  <c r="N10" i="9"/>
  <c r="N85" i="12" s="1"/>
  <c r="N85" i="13" s="1"/>
  <c r="D141" i="13" l="1"/>
  <c r="D142" i="13" s="1"/>
  <c r="D147" i="13"/>
  <c r="E126" i="12"/>
  <c r="C128" i="13"/>
  <c r="N27" i="12"/>
  <c r="N27" i="13" s="1"/>
  <c r="N24" i="12"/>
  <c r="N24" i="13" s="1"/>
  <c r="N23" i="12"/>
  <c r="N23" i="13" s="1"/>
  <c r="N19" i="12"/>
  <c r="N19" i="13" s="1"/>
  <c r="N18" i="12"/>
  <c r="N18" i="13" s="1"/>
  <c r="N4" i="11"/>
  <c r="N6" i="12" s="1"/>
  <c r="N6" i="13" s="1"/>
  <c r="N3" i="11"/>
  <c r="N6" i="11"/>
  <c r="N8" i="12" s="1"/>
  <c r="N8" i="13" s="1"/>
  <c r="N8" i="11"/>
  <c r="N10" i="12" s="1"/>
  <c r="N10" i="13" s="1"/>
  <c r="N20" i="12"/>
  <c r="N20" i="13" s="1"/>
  <c r="N21" i="12"/>
  <c r="N21" i="13" s="1"/>
  <c r="N22" i="12"/>
  <c r="N22" i="13" s="1"/>
  <c r="N26" i="12"/>
  <c r="N26" i="13" s="1"/>
  <c r="N28" i="12"/>
  <c r="N28" i="13" s="1"/>
  <c r="N29" i="12"/>
  <c r="N29" i="13" s="1"/>
  <c r="N25" i="11"/>
  <c r="N31" i="12" s="1"/>
  <c r="N31" i="13" s="1"/>
  <c r="N5" i="11"/>
  <c r="N7" i="12" s="1"/>
  <c r="N7" i="13" s="1"/>
  <c r="N4" i="3"/>
  <c r="N57" i="12" s="1"/>
  <c r="N57" i="13" s="1"/>
  <c r="E126" i="13" l="1"/>
  <c r="E146" i="13"/>
  <c r="F146" i="13" s="1"/>
  <c r="G146" i="13" s="1"/>
  <c r="H146" i="13" s="1"/>
  <c r="I146" i="13" s="1"/>
  <c r="J146" i="13" s="1"/>
  <c r="K146" i="13" s="1"/>
  <c r="E141" i="13"/>
  <c r="E127" i="12"/>
  <c r="E128" i="12" s="1"/>
  <c r="F128" i="12" s="1"/>
  <c r="G128" i="12" s="1"/>
  <c r="H128" i="12" s="1"/>
  <c r="I128" i="12" s="1"/>
  <c r="J128" i="12" s="1"/>
  <c r="K128" i="12" s="1"/>
  <c r="D128" i="13"/>
  <c r="N5" i="12"/>
  <c r="N5" i="13" s="1"/>
  <c r="N2" i="11"/>
  <c r="N17" i="12"/>
  <c r="N15" i="12" s="1"/>
  <c r="N15" i="5"/>
  <c r="N71" i="12" s="1"/>
  <c r="N71" i="13" s="1"/>
  <c r="E147" i="13" l="1"/>
  <c r="F141" i="13"/>
  <c r="F142" i="13" s="1"/>
  <c r="E142" i="13"/>
  <c r="N4" i="12"/>
  <c r="N4" i="13" s="1"/>
  <c r="E127" i="13"/>
  <c r="N15" i="13"/>
  <c r="N17" i="13"/>
  <c r="E128" i="13"/>
  <c r="N11" i="5"/>
  <c r="N67" i="12" s="1"/>
  <c r="N67" i="13" s="1"/>
  <c r="N12" i="5"/>
  <c r="N68" i="12" s="1"/>
  <c r="N68" i="13" s="1"/>
  <c r="N13" i="5"/>
  <c r="N69" i="12" s="1"/>
  <c r="N69" i="13" s="1"/>
  <c r="N14" i="5"/>
  <c r="N75" i="12"/>
  <c r="N75" i="13" s="1"/>
  <c r="N20" i="5"/>
  <c r="N21" i="5"/>
  <c r="N22" i="5"/>
  <c r="N23" i="5"/>
  <c r="N24" i="5"/>
  <c r="N25" i="5"/>
  <c r="N26" i="5"/>
  <c r="N4" i="5"/>
  <c r="N7" i="5"/>
  <c r="N63" i="12" s="1"/>
  <c r="N63" i="13" s="1"/>
  <c r="N8" i="5"/>
  <c r="N64" i="12" s="1"/>
  <c r="N64" i="13" s="1"/>
  <c r="G141" i="13" l="1"/>
  <c r="H141" i="13" s="1"/>
  <c r="F147" i="13"/>
  <c r="G147" i="13"/>
  <c r="F128" i="13"/>
  <c r="N60" i="12"/>
  <c r="N60" i="13" s="1"/>
  <c r="N70" i="12"/>
  <c r="N70" i="13" s="1"/>
  <c r="N4" i="10"/>
  <c r="N4" i="2"/>
  <c r="N88" i="12" s="1"/>
  <c r="N88" i="13" s="1"/>
  <c r="N9" i="2"/>
  <c r="N93" i="12" s="1"/>
  <c r="N93" i="13" s="1"/>
  <c r="N37" i="2"/>
  <c r="N121" i="12" s="1"/>
  <c r="N121" i="13" s="1"/>
  <c r="N36" i="2"/>
  <c r="N120" i="12" s="1"/>
  <c r="N120" i="13" s="1"/>
  <c r="N35" i="2"/>
  <c r="N30" i="2"/>
  <c r="N28" i="2"/>
  <c r="N26" i="2"/>
  <c r="N24" i="2"/>
  <c r="N22" i="2"/>
  <c r="N20" i="2"/>
  <c r="N15" i="2"/>
  <c r="N99" i="12" s="1"/>
  <c r="N99" i="13" s="1"/>
  <c r="N16" i="2"/>
  <c r="N100" i="12" s="1"/>
  <c r="N100" i="13" s="1"/>
  <c r="N17" i="2"/>
  <c r="N101" i="12" s="1"/>
  <c r="N101" i="13" s="1"/>
  <c r="N18" i="2"/>
  <c r="N102" i="12" s="1"/>
  <c r="N102" i="13" s="1"/>
  <c r="N5" i="2"/>
  <c r="N89" i="12" s="1"/>
  <c r="N89" i="13" s="1"/>
  <c r="N6" i="2"/>
  <c r="N90" i="12" s="1"/>
  <c r="N90" i="13" s="1"/>
  <c r="N7" i="2"/>
  <c r="N91" i="12" s="1"/>
  <c r="N91" i="13" s="1"/>
  <c r="N10" i="2"/>
  <c r="N94" i="12" s="1"/>
  <c r="N94" i="13" s="1"/>
  <c r="N11" i="2"/>
  <c r="N95" i="12" s="1"/>
  <c r="N95" i="13" s="1"/>
  <c r="N12" i="2"/>
  <c r="N96" i="12" s="1"/>
  <c r="N96" i="13" s="1"/>
  <c r="N13" i="2"/>
  <c r="N97" i="12" s="1"/>
  <c r="N97" i="13" s="1"/>
  <c r="N8" i="9"/>
  <c r="N83" i="12" s="1"/>
  <c r="N83" i="13" s="1"/>
  <c r="N7" i="9"/>
  <c r="N82" i="12" s="1"/>
  <c r="N82" i="13" s="1"/>
  <c r="N5" i="9"/>
  <c r="N80" i="12" s="1"/>
  <c r="N80" i="13" s="1"/>
  <c r="L3" i="9"/>
  <c r="N4" i="9"/>
  <c r="N79" i="12" s="1"/>
  <c r="N79" i="13" s="1"/>
  <c r="N6" i="1"/>
  <c r="N39" i="12" s="1"/>
  <c r="N39" i="13" s="1"/>
  <c r="N8" i="1"/>
  <c r="N41" i="12" s="1"/>
  <c r="N41" i="13" s="1"/>
  <c r="N9" i="1"/>
  <c r="N42" i="12" s="1"/>
  <c r="N42" i="13" s="1"/>
  <c r="N11" i="1"/>
  <c r="N44" i="12" s="1"/>
  <c r="N44" i="13" s="1"/>
  <c r="N14" i="1"/>
  <c r="N16" i="1"/>
  <c r="N49" i="12" s="1"/>
  <c r="N49" i="13" s="1"/>
  <c r="N17" i="1"/>
  <c r="N50" i="12" s="1"/>
  <c r="N50" i="13" s="1"/>
  <c r="N18" i="1"/>
  <c r="N51" i="12" s="1"/>
  <c r="N51" i="13" s="1"/>
  <c r="N19" i="1"/>
  <c r="N52" i="12" s="1"/>
  <c r="N52" i="13" s="1"/>
  <c r="N5" i="8"/>
  <c r="N33" i="12" s="1"/>
  <c r="N3" i="8"/>
  <c r="N11" i="12" s="1"/>
  <c r="N11" i="13" s="1"/>
  <c r="N3" i="7"/>
  <c r="N32" i="12" s="1"/>
  <c r="N6" i="5"/>
  <c r="N62" i="12" s="1"/>
  <c r="N62" i="13" s="1"/>
  <c r="N2" i="6"/>
  <c r="N3" i="12" s="1"/>
  <c r="N3" i="13" s="1"/>
  <c r="G142" i="13" l="1"/>
  <c r="N33" i="13"/>
  <c r="N32" i="13"/>
  <c r="H147" i="13"/>
  <c r="I141" i="13"/>
  <c r="H142" i="13"/>
  <c r="G128" i="13"/>
  <c r="N13" i="12"/>
  <c r="B136" i="12" s="1"/>
  <c r="F136" i="12" s="1"/>
  <c r="N47" i="12"/>
  <c r="N47" i="13" s="1"/>
  <c r="N12" i="1"/>
  <c r="N45" i="12" s="1"/>
  <c r="N45" i="13" s="1"/>
  <c r="N23" i="2"/>
  <c r="N107" i="12" s="1"/>
  <c r="N107" i="13" s="1"/>
  <c r="N108" i="12"/>
  <c r="N108" i="13" s="1"/>
  <c r="N34" i="2"/>
  <c r="N118" i="12" s="1"/>
  <c r="N118" i="13" s="1"/>
  <c r="N119" i="12"/>
  <c r="N119" i="13" s="1"/>
  <c r="L2" i="9"/>
  <c r="L77" i="12" s="1"/>
  <c r="L78" i="12"/>
  <c r="L78" i="13" s="1"/>
  <c r="N25" i="2"/>
  <c r="N109" i="12" s="1"/>
  <c r="N109" i="13" s="1"/>
  <c r="N110" i="12"/>
  <c r="N110" i="13" s="1"/>
  <c r="N124" i="12"/>
  <c r="N124" i="13" s="1"/>
  <c r="N2" i="10"/>
  <c r="N122" i="12" s="1"/>
  <c r="N122" i="13" s="1"/>
  <c r="N3" i="9"/>
  <c r="N19" i="2"/>
  <c r="N103" i="12" s="1"/>
  <c r="N103" i="13" s="1"/>
  <c r="N104" i="12"/>
  <c r="N104" i="13" s="1"/>
  <c r="N27" i="2"/>
  <c r="N111" i="12" s="1"/>
  <c r="N111" i="13" s="1"/>
  <c r="N112" i="12"/>
  <c r="N112" i="13" s="1"/>
  <c r="N21" i="2"/>
  <c r="N105" i="12" s="1"/>
  <c r="N105" i="13" s="1"/>
  <c r="N106" i="12"/>
  <c r="N106" i="13" s="1"/>
  <c r="N29" i="2"/>
  <c r="N113" i="12" s="1"/>
  <c r="N113" i="13" s="1"/>
  <c r="N114" i="12"/>
  <c r="N114" i="13" s="1"/>
  <c r="N3" i="5"/>
  <c r="N14" i="2"/>
  <c r="N98" i="12" s="1"/>
  <c r="N98" i="13" s="1"/>
  <c r="N3" i="2"/>
  <c r="N8" i="2"/>
  <c r="N92" i="12" s="1"/>
  <c r="N92" i="13" s="1"/>
  <c r="N30" i="5"/>
  <c r="N29" i="5"/>
  <c r="N28" i="5"/>
  <c r="N27" i="5"/>
  <c r="N10" i="5"/>
  <c r="N2" i="4"/>
  <c r="N76" i="12" s="1"/>
  <c r="N76" i="13" s="1"/>
  <c r="N3" i="3"/>
  <c r="N4" i="1"/>
  <c r="I147" i="13" l="1"/>
  <c r="L126" i="12"/>
  <c r="L77" i="13"/>
  <c r="J141" i="13"/>
  <c r="I142" i="13"/>
  <c r="B133" i="13"/>
  <c r="D133" i="13" s="1"/>
  <c r="N13" i="13"/>
  <c r="H128" i="13"/>
  <c r="O13" i="12"/>
  <c r="O3" i="12"/>
  <c r="O11" i="12"/>
  <c r="O8" i="12"/>
  <c r="O9" i="12"/>
  <c r="O4" i="12"/>
  <c r="O7" i="12"/>
  <c r="O5" i="12"/>
  <c r="O6" i="12"/>
  <c r="O10" i="12"/>
  <c r="N2" i="3"/>
  <c r="N55" i="12" s="1"/>
  <c r="N56" i="12"/>
  <c r="N56" i="13" s="1"/>
  <c r="N87" i="12"/>
  <c r="N87" i="13" s="1"/>
  <c r="N36" i="5"/>
  <c r="N66" i="12"/>
  <c r="N66" i="13" s="1"/>
  <c r="N59" i="12"/>
  <c r="N59" i="13" s="1"/>
  <c r="N2" i="5"/>
  <c r="N58" i="12" s="1"/>
  <c r="B131" i="12" s="1"/>
  <c r="N37" i="12"/>
  <c r="N37" i="13" s="1"/>
  <c r="N2" i="1"/>
  <c r="N35" i="12" s="1"/>
  <c r="N35" i="13" s="1"/>
  <c r="N40" i="2"/>
  <c r="N2" i="9"/>
  <c r="N77" i="12" s="1"/>
  <c r="N77" i="13" s="1"/>
  <c r="N78" i="12"/>
  <c r="N78" i="13" s="1"/>
  <c r="L126" i="13" l="1"/>
  <c r="L146" i="13"/>
  <c r="M146" i="13" s="1"/>
  <c r="N86" i="13"/>
  <c r="N55" i="13"/>
  <c r="J147" i="13"/>
  <c r="N58" i="13"/>
  <c r="L127" i="12"/>
  <c r="L128" i="12" s="1"/>
  <c r="M128" i="12" s="1"/>
  <c r="K141" i="13"/>
  <c r="J142" i="13"/>
  <c r="I128" i="13"/>
  <c r="N34" i="12"/>
  <c r="B132" i="12" s="1"/>
  <c r="N126" i="12" l="1"/>
  <c r="B133" i="12"/>
  <c r="L127" i="13"/>
  <c r="N34" i="13"/>
  <c r="K147" i="13"/>
  <c r="L141" i="13"/>
  <c r="K142" i="13"/>
  <c r="J128" i="13"/>
  <c r="O118" i="12" l="1"/>
  <c r="O116" i="12"/>
  <c r="O117" i="12"/>
  <c r="O72" i="12"/>
  <c r="O73" i="12"/>
  <c r="O25" i="12"/>
  <c r="O30" i="12"/>
  <c r="O86" i="12"/>
  <c r="O16" i="12"/>
  <c r="B137" i="12"/>
  <c r="F137" i="12" s="1"/>
  <c r="O77" i="12"/>
  <c r="O81" i="12"/>
  <c r="O85" i="12"/>
  <c r="O89" i="12"/>
  <c r="O93" i="12"/>
  <c r="O97" i="12"/>
  <c r="O101" i="12"/>
  <c r="O105" i="12"/>
  <c r="O109" i="12"/>
  <c r="O113" i="12"/>
  <c r="O120" i="12"/>
  <c r="O79" i="12"/>
  <c r="O87" i="12"/>
  <c r="O95" i="12"/>
  <c r="O103" i="12"/>
  <c r="O111" i="12"/>
  <c r="O80" i="12"/>
  <c r="O88" i="12"/>
  <c r="O96" i="12"/>
  <c r="O104" i="12"/>
  <c r="O112" i="12"/>
  <c r="O78" i="12"/>
  <c r="O82" i="12"/>
  <c r="O90" i="12"/>
  <c r="O94" i="12"/>
  <c r="O98" i="12"/>
  <c r="O102" i="12"/>
  <c r="O106" i="12"/>
  <c r="O110" i="12"/>
  <c r="O114" i="12"/>
  <c r="O121" i="12"/>
  <c r="O83" i="12"/>
  <c r="O91" i="12"/>
  <c r="O99" i="12"/>
  <c r="O107" i="12"/>
  <c r="O122" i="12"/>
  <c r="O84" i="12"/>
  <c r="O92" i="12"/>
  <c r="O100" i="12"/>
  <c r="O108" i="12"/>
  <c r="O119" i="12"/>
  <c r="N126" i="13"/>
  <c r="M147" i="13"/>
  <c r="L147" i="13"/>
  <c r="M141" i="13"/>
  <c r="M142" i="13" s="1"/>
  <c r="L142" i="13"/>
  <c r="K128" i="13"/>
  <c r="O126" i="12"/>
  <c r="N127" i="12"/>
  <c r="O76" i="12"/>
  <c r="O27" i="12"/>
  <c r="O38" i="12"/>
  <c r="O19" i="12"/>
  <c r="O66" i="12"/>
  <c r="O123" i="12"/>
  <c r="O49" i="12"/>
  <c r="O61" i="12"/>
  <c r="O59" i="12"/>
  <c r="O37" i="12"/>
  <c r="O51" i="12"/>
  <c r="O64" i="12"/>
  <c r="O44" i="12"/>
  <c r="O69" i="12"/>
  <c r="O57" i="12"/>
  <c r="O29" i="12"/>
  <c r="O75" i="12"/>
  <c r="O24" i="12"/>
  <c r="O15" i="12"/>
  <c r="O68" i="12"/>
  <c r="O62" i="12"/>
  <c r="O50" i="12"/>
  <c r="O40" i="12"/>
  <c r="O18" i="12"/>
  <c r="O70" i="12"/>
  <c r="O42" i="12"/>
  <c r="O34" i="12"/>
  <c r="O53" i="12"/>
  <c r="O32" i="12"/>
  <c r="O67" i="12"/>
  <c r="O58" i="12"/>
  <c r="O17" i="12"/>
  <c r="O26" i="12"/>
  <c r="O28" i="12"/>
  <c r="O52" i="12"/>
  <c r="O63" i="12"/>
  <c r="O48" i="12"/>
  <c r="O43" i="12"/>
  <c r="O60" i="12"/>
  <c r="O36" i="12"/>
  <c r="O74" i="12"/>
  <c r="O47" i="12"/>
  <c r="O71" i="12"/>
  <c r="O31" i="12"/>
  <c r="O54" i="12"/>
  <c r="O21" i="12"/>
  <c r="O39" i="12"/>
  <c r="O65" i="12"/>
  <c r="O124" i="12"/>
  <c r="O23" i="12"/>
  <c r="O55" i="12"/>
  <c r="O46" i="12"/>
  <c r="O20" i="12"/>
  <c r="O22" i="12"/>
  <c r="O35" i="12"/>
  <c r="O56" i="12"/>
  <c r="O45" i="12"/>
  <c r="O33" i="12"/>
  <c r="O41" i="12"/>
  <c r="O115" i="12" l="1"/>
  <c r="B138" i="12"/>
  <c r="B140" i="12" s="1"/>
  <c r="F140" i="12" s="1"/>
  <c r="C133" i="12"/>
  <c r="C131" i="12"/>
  <c r="C132" i="12"/>
  <c r="N127" i="13"/>
  <c r="B134" i="13"/>
  <c r="D134" i="13" s="1"/>
  <c r="L128" i="13"/>
  <c r="B135" i="13" l="1"/>
  <c r="D135" i="13" s="1"/>
  <c r="F138" i="12"/>
  <c r="B137" i="13"/>
  <c r="D137" i="13" s="1"/>
  <c r="M128" i="13"/>
  <c r="B147" i="13" l="1"/>
</calcChain>
</file>

<file path=xl/comments1.xml><?xml version="1.0" encoding="utf-8"?>
<comments xmlns="http://schemas.openxmlformats.org/spreadsheetml/2006/main">
  <authors>
    <author>Latta, Mark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Bookstore replentish</t>
        </r>
      </text>
    </comment>
  </commentList>
</comments>
</file>

<file path=xl/comments2.xml><?xml version="1.0" encoding="utf-8"?>
<comments xmlns="http://schemas.openxmlformats.org/spreadsheetml/2006/main">
  <authors>
    <author>Latta, Mark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Included on membership registration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Included on membership registration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Latta, Mark: </t>
        </r>
        <r>
          <rPr>
            <sz val="9"/>
            <color indexed="81"/>
            <rFont val="Tahoma"/>
            <family val="2"/>
          </rPr>
          <t xml:space="preserve">
Donation from Waterloo chamber. Moved from November and then December.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Need to add to master spreadsheet - Added 1/11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Need to add to Master - Added to Master 1/11</t>
        </r>
      </text>
    </comment>
  </commentList>
</comments>
</file>

<file path=xl/comments3.xml><?xml version="1.0" encoding="utf-8"?>
<comments xmlns="http://schemas.openxmlformats.org/spreadsheetml/2006/main">
  <authors>
    <author>Latta, Mark</author>
  </authors>
  <commentList>
    <comment ref="H3" authorId="0" shapeId="0">
      <text>
        <r>
          <rPr>
            <b/>
            <sz val="9"/>
            <color indexed="81"/>
            <rFont val="Tahoma"/>
            <charset val="1"/>
          </rPr>
          <t>Latta, Mark:</t>
        </r>
        <r>
          <rPr>
            <sz val="9"/>
            <color indexed="81"/>
            <rFont val="Tahoma"/>
            <charset val="1"/>
          </rPr>
          <t xml:space="preserve">
=303.50 for EventBrite registration, - 310.50 for meals
</t>
        </r>
      </text>
    </comment>
    <comment ref="I3" authorId="0" shapeId="0">
      <text>
        <r>
          <rPr>
            <b/>
            <sz val="9"/>
            <color indexed="81"/>
            <rFont val="Tahoma"/>
            <charset val="1"/>
          </rPr>
          <t>Latta, Mark:</t>
        </r>
        <r>
          <rPr>
            <sz val="9"/>
            <color indexed="81"/>
            <rFont val="Tahoma"/>
            <charset val="1"/>
          </rPr>
          <t xml:space="preserve">
No TLI via ICN
</t>
        </r>
      </text>
    </comment>
  </commentList>
</comments>
</file>

<file path=xl/comments4.xml><?xml version="1.0" encoding="utf-8"?>
<comments xmlns="http://schemas.openxmlformats.org/spreadsheetml/2006/main">
  <authors>
    <author>Latta, Mark</author>
    <author>Mark Latta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Speechcraft incentive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Removed $1050 in new club banners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- E-series
- J&amp;J Club
- Wells Fargo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Latta, Mark:</t>
        </r>
        <r>
          <rPr>
            <sz val="9"/>
            <color indexed="81"/>
            <rFont val="Tahoma"/>
            <charset val="1"/>
          </rPr>
          <t xml:space="preserve">
Sioux City chamber parternship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Removed $60 - Incentive not being used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Mark Latta:</t>
        </r>
        <r>
          <rPr>
            <sz val="9"/>
            <color indexed="81"/>
            <rFont val="Tahoma"/>
            <family val="2"/>
          </rPr>
          <t xml:space="preserve">
From spring conference first timers campaign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Moved from November. Planned $500, actual 333.94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Removed $500 - not being used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Latta, Mark:</t>
        </r>
        <r>
          <rPr>
            <sz val="9"/>
            <color indexed="81"/>
            <rFont val="Tahoma"/>
            <charset val="1"/>
          </rPr>
          <t xml:space="preserve">
Club Coach kits
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</rPr>
          <t>Mark Latta:</t>
        </r>
        <r>
          <rPr>
            <sz val="9"/>
            <color indexed="81"/>
            <rFont val="Tahoma"/>
            <family val="2"/>
          </rPr>
          <t xml:space="preserve">
Postcard mailing from Fall Conference</t>
        </r>
      </text>
    </comment>
  </commentList>
</comments>
</file>

<file path=xl/comments5.xml><?xml version="1.0" encoding="utf-8"?>
<comments xmlns="http://schemas.openxmlformats.org/spreadsheetml/2006/main">
  <authors>
    <author>Latta, Mark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Paid 3 mos in October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Paid 3 mos in Oct</t>
        </r>
      </text>
    </comment>
  </commentList>
</comments>
</file>

<file path=xl/comments6.xml><?xml version="1.0" encoding="utf-8"?>
<comments xmlns="http://schemas.openxmlformats.org/spreadsheetml/2006/main">
  <authors>
    <author>Latta, Mark</author>
    <author>Ole Laurie Skattum</author>
    <author>Mark Latta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Moved $180 into December (late ordering)</t>
        </r>
      </text>
    </comment>
    <comment ref="O5" authorId="1" shapeId="0">
      <text>
        <r>
          <rPr>
            <b/>
            <sz val="9"/>
            <color indexed="81"/>
            <rFont val="Tahoma"/>
            <family val="2"/>
          </rPr>
          <t>Ole Laurie Skattum:</t>
        </r>
        <r>
          <rPr>
            <sz val="9"/>
            <color indexed="81"/>
            <rFont val="Tahoma"/>
            <family val="2"/>
          </rPr>
          <t xml:space="preserve">
Add 10% across the board.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Dist by Dec…closer to 20 clubs. Budgeted $1500 (30 clubs)</t>
        </r>
      </text>
    </comment>
    <comment ref="C10" authorId="2" shapeId="0">
      <text>
        <r>
          <rPr>
            <b/>
            <sz val="9"/>
            <color indexed="81"/>
            <rFont val="Tahoma"/>
            <family val="2"/>
          </rPr>
          <t>Mark Latta:</t>
        </r>
        <r>
          <rPr>
            <sz val="9"/>
            <color indexed="81"/>
            <rFont val="Tahoma"/>
            <family val="2"/>
          </rPr>
          <t xml:space="preserve">
7x7 pins</t>
        </r>
      </text>
    </comment>
    <comment ref="D10" authorId="2" shapeId="0">
      <text>
        <r>
          <rPr>
            <b/>
            <sz val="9"/>
            <color indexed="81"/>
            <rFont val="Tahoma"/>
            <family val="2"/>
          </rPr>
          <t>Mark Latta:</t>
        </r>
        <r>
          <rPr>
            <sz val="9"/>
            <color indexed="81"/>
            <rFont val="Tahoma"/>
            <family val="2"/>
          </rPr>
          <t xml:space="preserve">
Moved 270 into August (7x7)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Engraving Awards for Awards Banquet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Printing Awards for Awards Banquet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Shipping awards from Awards Luncheon</t>
        </r>
      </text>
    </comment>
  </commentList>
</comments>
</file>

<file path=xl/comments7.xml><?xml version="1.0" encoding="utf-8"?>
<comments xmlns="http://schemas.openxmlformats.org/spreadsheetml/2006/main">
  <authors>
    <author>Latta, Mark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Shipping 2nd VP materials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No shipment in Dec.</t>
        </r>
      </text>
    </comment>
  </commentList>
</comments>
</file>

<file path=xl/comments8.xml><?xml version="1.0" encoding="utf-8"?>
<comments xmlns="http://schemas.openxmlformats.org/spreadsheetml/2006/main">
  <authors>
    <author>Latta, Mark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2nd VP visit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Toastmasters Convention Reg fee + 62.73 money conversion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Latta, Mark:</t>
        </r>
        <r>
          <rPr>
            <sz val="9"/>
            <color indexed="81"/>
            <rFont val="Tahoma"/>
            <family val="2"/>
          </rPr>
          <t xml:space="preserve">
Region Advisor and 2nd VP visit</t>
        </r>
      </text>
    </comment>
  </commentList>
</comments>
</file>

<file path=xl/sharedStrings.xml><?xml version="1.0" encoding="utf-8"?>
<sst xmlns="http://schemas.openxmlformats.org/spreadsheetml/2006/main" count="772" uniqueCount="226">
  <si>
    <t>Marketing Expenses</t>
  </si>
  <si>
    <t>Marketing Building New Clubs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</si>
  <si>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</si>
  <si>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</si>
  <si>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</si>
  <si>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</si>
  <si>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</si>
  <si>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</si>
  <si>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</si>
  <si>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</si>
  <si>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</si>
  <si>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</si>
  <si>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</si>
  <si>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</si>
  <si>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</si>
  <si>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Marketing - Recognition</t>
  </si>
  <si>
    <t>October - Fall AG visit incentive
April - Spring AG visit incentive</t>
  </si>
  <si>
    <t>AG Prospect list - Stage 1 (list by Aug. DEC) Pin</t>
  </si>
  <si>
    <t>AG Prospect list - Stage 2 (Establish F2F meeting) Key Chain</t>
  </si>
  <si>
    <t>AG Prospect list - Stage 3 (Demo Meeting request) Tumbler</t>
  </si>
  <si>
    <t>7082 Marketing - Incentives (AG Prospect list)</t>
  </si>
  <si>
    <t>7083 Marketing - Incentives (AG Prospect list)</t>
  </si>
  <si>
    <t>7084 Marketing - Incentives (AG Prospect list)</t>
  </si>
  <si>
    <t>7008 Marketing-Promotional Materials (AG visits)</t>
  </si>
  <si>
    <t>Marketing - Membership Growth</t>
  </si>
  <si>
    <t>7036 - Marketing Advertising</t>
  </si>
  <si>
    <t>Division Ads - Available to market TM in each division</t>
  </si>
  <si>
    <t>Marketing - Club Coaches</t>
  </si>
  <si>
    <t>7008 - Promotional Materials (Club Coaches)</t>
  </si>
  <si>
    <t>Toastmater bag &amp; flash drive for club coaches</t>
  </si>
  <si>
    <t>Comments</t>
  </si>
  <si>
    <t>Travel Expenses</t>
  </si>
  <si>
    <t>LGM</t>
  </si>
  <si>
    <t>7058 Lodging Expense</t>
  </si>
  <si>
    <t>Communications &amp; PR Expenses</t>
  </si>
  <si>
    <t>7028 CPR - Directory Expense</t>
  </si>
  <si>
    <t>Mail chimp - $30/month</t>
  </si>
  <si>
    <t>Speech Contest Expenses</t>
  </si>
  <si>
    <t>7010 SC - Awards Expense</t>
  </si>
  <si>
    <t>Education &amp; Training Expenses</t>
  </si>
  <si>
    <t>Training Club Officers</t>
  </si>
  <si>
    <t>7008 Promotional Materials (New Club)</t>
  </si>
  <si>
    <t>Membership Revenue</t>
  </si>
  <si>
    <t>6005 Membership Revenue</t>
  </si>
  <si>
    <t>***Figures provided by WHQ</t>
  </si>
  <si>
    <t>Provided by WHQ</t>
  </si>
  <si>
    <t>Distinguished Clubs</t>
  </si>
  <si>
    <t>7082 ET - Incentives</t>
  </si>
  <si>
    <t>Distinguished by December - each club Distinguished by 12/15 to receive $50 gift certificate.  30 clubs</t>
  </si>
  <si>
    <t>7x7 officers trained for June-August period / education incentive - receive $25 gift certificate.  30 clubs</t>
  </si>
  <si>
    <t>TLI Expenses</t>
  </si>
  <si>
    <t>TLI</t>
  </si>
  <si>
    <t>7014 TLI - Room Rental Expense</t>
  </si>
  <si>
    <t>District Store</t>
  </si>
  <si>
    <t>Revenue</t>
  </si>
  <si>
    <t>6045 District Store Revenue</t>
  </si>
  <si>
    <t>Expense</t>
  </si>
  <si>
    <t>7002 Cost of Sales Expense - District Store</t>
  </si>
  <si>
    <t>Administration Expenses</t>
  </si>
  <si>
    <t>7004 Admin - Badges &amp; Pins</t>
  </si>
  <si>
    <t>August - 21 AG, Treasurer, Secretary, PRO, Parlimentary (25 badges x $8)
May - 5 Div G, Trio (to order after election)</t>
  </si>
  <si>
    <t>7012 Admin - Supplies &amp;  Stationery Expense</t>
  </si>
  <si>
    <t>2013 Expense -  $15. 
2014 YTD - ~$30 (for Treasurer)</t>
  </si>
  <si>
    <t>7020 Admin - Printing Expense</t>
  </si>
  <si>
    <t>2013 Expense - $60</t>
  </si>
  <si>
    <t>Other Expenses</t>
  </si>
  <si>
    <t>7030 ET - Photocopying Expense</t>
  </si>
  <si>
    <t>Program for Awards Luncheon (2013 expense - $125)</t>
  </si>
  <si>
    <t>7044 Admin - Postage &amp; Shipping Expense</t>
  </si>
  <si>
    <t>7048 Admin - Equip. Purchase (&lt;$500)</t>
  </si>
  <si>
    <t>Incoming Treasurer - printer/scanner, if needed</t>
  </si>
  <si>
    <t>7070 Admin - Bank Charges/Credit Card Fees</t>
  </si>
  <si>
    <t>7080 Admin - Gifts &amp; Thank you</t>
  </si>
  <si>
    <t>2013 Expense - $40 (Regional Advisor visit &amp; DEC member thank yous)</t>
  </si>
  <si>
    <t>District Governor</t>
  </si>
  <si>
    <t>August - International convention hotel
January - mid year training hotel</t>
  </si>
  <si>
    <t>7062 Transportation - Mileage Expense</t>
  </si>
  <si>
    <t>DEC mileage</t>
  </si>
  <si>
    <t>7068 Transportation - Other Expense</t>
  </si>
  <si>
    <t>Airport parking for Int'l Convention &amp; mid year training</t>
  </si>
  <si>
    <t>7070 Travel - Food Expense</t>
  </si>
  <si>
    <t>Int'l Convenstion &amp; mid year training ($30/day)</t>
  </si>
  <si>
    <t>7056 Conventon Registration Fees Expense</t>
  </si>
  <si>
    <t>Mileage for incoming LGM
Other mileage for Keith?  (DEC meetings under IPDG)</t>
  </si>
  <si>
    <t>LGET</t>
  </si>
  <si>
    <t>Hotel for August &amp; mid-year training</t>
  </si>
  <si>
    <t>$252 Lodging from mid-year 2014 (Mark's expense)
Hotel for Augustt &amp; mid-year training</t>
  </si>
  <si>
    <t>DEC milage</t>
  </si>
  <si>
    <t>Int'l Convention &amp; mid year training ($30/day)</t>
  </si>
  <si>
    <t>Treasurer</t>
  </si>
  <si>
    <t>DEC Mileage</t>
  </si>
  <si>
    <t>PR Officer</t>
  </si>
  <si>
    <t>Secretary</t>
  </si>
  <si>
    <t>Division Governor</t>
  </si>
  <si>
    <t>DEC mileage (2013 total - $1070)</t>
  </si>
  <si>
    <t>Area Governor</t>
  </si>
  <si>
    <t>DEC mileage (2013 total - $1600)</t>
  </si>
  <si>
    <t>IPDG</t>
  </si>
  <si>
    <t>Keynote Speaker</t>
  </si>
  <si>
    <t>7060 Transportation - Airfare Expense</t>
  </si>
  <si>
    <t>Lodging for Keynote at conferences</t>
  </si>
  <si>
    <t>Airfare for Keynotes at conferences</t>
  </si>
  <si>
    <t>Airport parking for Keynotes at conferences</t>
  </si>
  <si>
    <t>7086 Miscellaneous Expenses</t>
  </si>
  <si>
    <t>7082 Other - Sales Tax Expense</t>
  </si>
  <si>
    <t>Gambling Sales tax from raffle tickets</t>
  </si>
  <si>
    <t>Gambling license for raffle tickets - renewal</t>
  </si>
  <si>
    <t>Awards provided to members who rec'd education award from 9/1/2014 - 6/30/2015</t>
  </si>
  <si>
    <t>Conferences</t>
  </si>
  <si>
    <t>Conference Revenue</t>
  </si>
  <si>
    <t>Conference Expenses</t>
  </si>
  <si>
    <t>7016 - Conference-Meal Event Expense</t>
  </si>
  <si>
    <t>7018 - Conference-Decorations Expense</t>
  </si>
  <si>
    <t>7020 - Conferences-Printing Expense</t>
  </si>
  <si>
    <t>7070 - Conferences-Bank Charges &amp; Credit Card Fee</t>
  </si>
  <si>
    <t>7078 - Food Expense</t>
  </si>
  <si>
    <t>7066 ET - Education Materials</t>
  </si>
  <si>
    <t>Trailing expense from prior year (automatic manual program)</t>
  </si>
  <si>
    <t>Trailing expense from prior year (Distinguished by Conference program)</t>
  </si>
  <si>
    <t>7044 ET - Shipping &amp; Postage</t>
  </si>
  <si>
    <t>Trailing expense from prior year (shipping manuals &amp; incentive awards)</t>
  </si>
  <si>
    <t>Training Area &amp; Division Governors</t>
  </si>
  <si>
    <t>7006 ET - Education Materials</t>
  </si>
  <si>
    <t>7044 ET - Postage &amp; Shipping</t>
  </si>
  <si>
    <t>Shipping materials/totes to Area &amp; Div. G's</t>
  </si>
  <si>
    <t>District Speech contest awards ($1000 - Nov./May)
AG's award reimbursement ($20/contest) / budget 10 AG's requesting ($100 Sept., Oct. / March, April)</t>
  </si>
  <si>
    <t>7010 ET - Awards</t>
  </si>
  <si>
    <t>Awards for 2015 Fall Luncheon (awards from 2014-2015 year)</t>
  </si>
  <si>
    <t>7026 CPR - Website Expense</t>
  </si>
  <si>
    <t>Meet Me website</t>
  </si>
  <si>
    <t>6025 - Conference Registration - Meal Events</t>
  </si>
  <si>
    <t>2013 revenue = $617 total</t>
  </si>
  <si>
    <t>6025 - Conference Registraion - Member Registration</t>
  </si>
  <si>
    <t>3 year avg = $16,000. Reducing for 2014-2015 due to new member incentive = free conference registration</t>
  </si>
  <si>
    <t>6025 - Conference Registration - Spouse/Guest Registration</t>
  </si>
  <si>
    <t>3 year avg = $275</t>
  </si>
  <si>
    <t>6030 - Conference - Sponsorship/Advertising</t>
  </si>
  <si>
    <t>Fall - confirmed $100 sponsor + $1900 grant
Spring - estimate</t>
  </si>
  <si>
    <t>6035 - Conference - Raffle</t>
  </si>
  <si>
    <t>3 year avg = $1200</t>
  </si>
  <si>
    <t>7010 - Conference - Awards Expense (Trophies, plaques, etc.)</t>
  </si>
  <si>
    <t>7012 - Conference - Supplies &amp; Stationery Expense</t>
  </si>
  <si>
    <t>7014 - Conference - Room Rental Event Expense</t>
  </si>
  <si>
    <t>7022 - Conference - AV Expense</t>
  </si>
  <si>
    <t>7030 - Conference - Photocopying Expense</t>
  </si>
  <si>
    <t>7072 - Conference - Sales Tax Expense</t>
  </si>
  <si>
    <t>7080 - Conference - Gifts &amp; Thank Yous</t>
  </si>
  <si>
    <t>7090 - Conference - Equipment Rental</t>
  </si>
  <si>
    <t>3 year avg = $294</t>
  </si>
  <si>
    <t>3 year avg = $143</t>
  </si>
  <si>
    <t>3 year avg = $1765</t>
  </si>
  <si>
    <t>Fall - preliminary budget $9200
Spring - based on 3 yr avg of $5000/conference</t>
  </si>
  <si>
    <t>3 year avg = $37.25</t>
  </si>
  <si>
    <t>Spring 2014 - trailing expense $425</t>
  </si>
  <si>
    <t>3 year avg = $707</t>
  </si>
  <si>
    <t>3 year avg = $95</t>
  </si>
  <si>
    <t>Fees from EventBrite and/or PayPal - truly estimates / best guess</t>
  </si>
  <si>
    <t>3 year avg = $152</t>
  </si>
  <si>
    <t>Spring 2014 - trailing expense $40
3 year avg = 80</t>
  </si>
  <si>
    <t>3 year avg = $217</t>
  </si>
  <si>
    <t>3 year avg = $20</t>
  </si>
  <si>
    <t>Div. A winter TLI via ICN. Expense associated w/ICN. 2013 only incurred $37.50</t>
  </si>
  <si>
    <t>3 year avg = $2000
Actual expense 2013 = $1220 - mostly spent at year end.</t>
  </si>
  <si>
    <t>2 year avg = $850 (2011 was abnormal w/$1900)
Actual revenue 2013 = $785</t>
  </si>
  <si>
    <t>7040 Marketing - Trade Show Expense</t>
  </si>
  <si>
    <t>Education materials for July DEC
3 yrs avg = $232</t>
  </si>
  <si>
    <t>7030 Admin - Photcopying</t>
  </si>
  <si>
    <t>3 yr avg = $42</t>
  </si>
  <si>
    <t>Monthly mailing to DG from Treasurer ($10/month)
Audit mailing Aug. &amp; Feb. (Aug - $15 /  Feb - $30)
2013 Expense - $183
3 yr avg = $220</t>
  </si>
  <si>
    <t>New check order
3 yr avg = $60</t>
  </si>
  <si>
    <t>new club banners</t>
  </si>
  <si>
    <t>AG Prospect list - Stage 4 (Speechcraft or charter) OM pin &amp; quill pen</t>
  </si>
  <si>
    <t>7044 Marketing - Shipping</t>
  </si>
  <si>
    <t>3 yr avg = $20 for marketing materials</t>
  </si>
  <si>
    <t>7006 Marketing - Educational Materials</t>
  </si>
  <si>
    <t>Speechcraft materials for anyone wishing to run one.</t>
  </si>
  <si>
    <t>Open House incentive - reimburse $50 for a promoted &amp; advertised open house.</t>
  </si>
  <si>
    <t>7036 Marketing - Advertising Expense</t>
  </si>
  <si>
    <t>Marketing - Rebuilding</t>
  </si>
  <si>
    <t>Seminar for in DSM area</t>
  </si>
  <si>
    <t>7008 Marketing - Promotional Materials</t>
  </si>
  <si>
    <t>Wrist bands</t>
  </si>
  <si>
    <t>6040 - Conference - Donation</t>
  </si>
  <si>
    <t>Waterloo Visitor &amp; Convention Grant</t>
  </si>
  <si>
    <t>Notes</t>
  </si>
  <si>
    <t>Expenses</t>
  </si>
  <si>
    <t>Net Conference Gain/Loss</t>
  </si>
  <si>
    <t>Total Revenue</t>
  </si>
  <si>
    <t>Net Gain/Loss for the month</t>
  </si>
  <si>
    <t>Total Expenses</t>
  </si>
  <si>
    <t>District Store Revenue</t>
  </si>
  <si>
    <t>Marketing</t>
  </si>
  <si>
    <t>Communications and PR</t>
  </si>
  <si>
    <t>Education and Training</t>
  </si>
  <si>
    <t>Speech Contest Awards</t>
  </si>
  <si>
    <t>Administrative Expenses</t>
  </si>
  <si>
    <t>Travel</t>
  </si>
  <si>
    <t>Percent of Total</t>
  </si>
  <si>
    <t>Education And Training Expenses</t>
  </si>
  <si>
    <t>Marketing - Other Expense</t>
  </si>
  <si>
    <t>Total Available on July 1, 2014</t>
  </si>
  <si>
    <t>Total Available on July 1, 2015 (est.)</t>
  </si>
  <si>
    <t>Budgeted</t>
  </si>
  <si>
    <t>Available to spend</t>
  </si>
  <si>
    <t>Required amount for District (provided by WHQ)</t>
  </si>
  <si>
    <t>Actual/FCST</t>
  </si>
  <si>
    <t>District Balance</t>
  </si>
  <si>
    <t>Budget</t>
  </si>
  <si>
    <t>Actual</t>
  </si>
  <si>
    <t>Variances</t>
  </si>
  <si>
    <t>Cumulative Revenue</t>
  </si>
  <si>
    <t>Cumulative Expenses</t>
  </si>
  <si>
    <t>Difference</t>
  </si>
  <si>
    <t>Actual/Forecast</t>
  </si>
  <si>
    <t>Other expense</t>
  </si>
  <si>
    <t>Trailing expense - Postcard</t>
  </si>
  <si>
    <t>State &amp; county fair booths &amp; SHRM Conference</t>
  </si>
  <si>
    <t>Other member</t>
  </si>
  <si>
    <t>7062 Other Member</t>
  </si>
  <si>
    <t>7004- Badges and pins</t>
  </si>
  <si>
    <t>7036- Conference - Advertising Expense</t>
  </si>
  <si>
    <t>7086 - Conference - Miscellaneous Expenses</t>
  </si>
  <si>
    <t>Meet Up website</t>
  </si>
  <si>
    <t>7020 ET - Printing Expense</t>
  </si>
  <si>
    <t>International President</t>
  </si>
  <si>
    <t>7078 Food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</si>
</sst>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2" fillId="8" borderId="0" applyNumberFormat="0" applyBorder="0" applyAlignment="0" applyProtection="0"/>
    <xf numFmtId="0" fontId="13" fillId="25" borderId="9" applyNumberFormat="0" applyAlignment="0" applyProtection="0"/>
    <xf numFmtId="0" fontId="14" fillId="26" borderId="10" applyNumberForma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12" borderId="9" applyNumberFormat="0" applyAlignment="0" applyProtection="0"/>
    <xf numFmtId="0" fontId="21" fillId="0" borderId="14" applyNumberFormat="0" applyFill="0" applyAlignment="0" applyProtection="0"/>
    <xf numFmtId="0" fontId="22" fillId="27" borderId="0" applyNumberFormat="0" applyBorder="0" applyAlignment="0" applyProtection="0"/>
    <xf numFmtId="0" fontId="9" fillId="28" borderId="15" applyNumberFormat="0" applyFont="0" applyAlignment="0" applyProtection="0"/>
    <xf numFmtId="0" fontId="23" fillId="25" borderId="16" applyNumberFormat="0" applyAlignment="0" applyProtection="0"/>
    <xf numFmtId="9" fontId="9" fillId="0" borderId="0" applyFont="0" applyFill="0" applyBorder="0" applyAlignment="0" applyProtection="0"/>
    <xf numFmtId="0" fontId="27" fillId="0" borderId="0" applyFill="0" applyBorder="0" applyProtection="0">
      <alignment horizontal="left" vertical="top"/>
    </xf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0" applyNumberFormat="0" applyFill="0" applyBorder="0" applyAlignment="0" applyProtection="0"/>
  </cellStyleXfs>
  <cellXfs count="154">
    <xf numFmtId="0" fontId="0" fillId="0" borderId="0" xfId="0"/>
    <xf numFmtId="44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44" fontId="0" fillId="0" borderId="2" xfId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 indent="2"/>
    </xf>
    <xf numFmtId="44" fontId="0" fillId="0" borderId="0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left" vertical="center" indent="2"/>
    </xf>
    <xf numFmtId="44" fontId="0" fillId="0" borderId="7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0" xfId="0" applyBorder="1" applyAlignment="1">
      <alignment horizontal="left" vertical="center" indent="2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44" fontId="0" fillId="0" borderId="0" xfId="1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2"/>
    </xf>
    <xf numFmtId="0" fontId="0" fillId="0" borderId="0" xfId="0" applyAlignment="1">
      <alignment wrapText="1"/>
    </xf>
    <xf numFmtId="44" fontId="0" fillId="0" borderId="0" xfId="1" applyNumberFormat="1" applyFont="1" applyAlignment="1">
      <alignment vertical="center"/>
    </xf>
    <xf numFmtId="44" fontId="0" fillId="0" borderId="0" xfId="1" applyNumberFormat="1" applyFont="1" applyBorder="1" applyAlignment="1">
      <alignment vertical="center"/>
    </xf>
    <xf numFmtId="44" fontId="0" fillId="0" borderId="0" xfId="0" applyNumberFormat="1"/>
    <xf numFmtId="44" fontId="0" fillId="0" borderId="0" xfId="1" applyFont="1"/>
    <xf numFmtId="0" fontId="0" fillId="0" borderId="0" xfId="0" applyAlignment="1">
      <alignment horizontal="left" indent="2"/>
    </xf>
    <xf numFmtId="0" fontId="0" fillId="0" borderId="0" xfId="0" applyFill="1" applyBorder="1" applyAlignment="1">
      <alignment vertical="center" wrapText="1"/>
    </xf>
    <xf numFmtId="0" fontId="6" fillId="0" borderId="0" xfId="0" applyFont="1"/>
    <xf numFmtId="0" fontId="8" fillId="2" borderId="0" xfId="0" applyFont="1" applyFill="1"/>
    <xf numFmtId="0" fontId="8" fillId="3" borderId="0" xfId="0" applyFont="1" applyFill="1"/>
    <xf numFmtId="0" fontId="0" fillId="0" borderId="0" xfId="0" applyFont="1"/>
    <xf numFmtId="0" fontId="0" fillId="4" borderId="0" xfId="0" applyFill="1"/>
    <xf numFmtId="44" fontId="0" fillId="4" borderId="0" xfId="1" applyFont="1" applyFill="1"/>
    <xf numFmtId="0" fontId="3" fillId="4" borderId="0" xfId="0" applyFont="1" applyFill="1" applyBorder="1" applyAlignment="1">
      <alignment horizontal="left" vertical="center" indent="1"/>
    </xf>
    <xf numFmtId="44" fontId="0" fillId="4" borderId="0" xfId="1" applyFont="1" applyFill="1" applyAlignment="1">
      <alignment vertical="center"/>
    </xf>
    <xf numFmtId="0" fontId="0" fillId="4" borderId="0" xfId="0" applyFill="1" applyAlignment="1">
      <alignment vertical="center"/>
    </xf>
    <xf numFmtId="44" fontId="0" fillId="4" borderId="0" xfId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164" fontId="8" fillId="2" borderId="0" xfId="1" applyNumberFormat="1" applyFont="1" applyFill="1" applyAlignment="1">
      <alignment horizontal="center" vertical="center"/>
    </xf>
    <xf numFmtId="164" fontId="7" fillId="3" borderId="0" xfId="1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6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Fill="1"/>
    <xf numFmtId="164" fontId="26" fillId="0" borderId="0" xfId="49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28" fillId="4" borderId="0" xfId="0" applyFont="1" applyFill="1"/>
    <xf numFmtId="0" fontId="0" fillId="0" borderId="0" xfId="0" applyFont="1" applyAlignment="1">
      <alignment horizontal="left" indent="1"/>
    </xf>
    <xf numFmtId="0" fontId="0" fillId="3" borderId="0" xfId="0" applyFill="1"/>
    <xf numFmtId="0" fontId="6" fillId="3" borderId="0" xfId="0" applyFont="1" applyFill="1"/>
    <xf numFmtId="164" fontId="0" fillId="0" borderId="0" xfId="0" applyNumberFormat="1"/>
    <xf numFmtId="0" fontId="0" fillId="0" borderId="18" xfId="0" applyBorder="1"/>
    <xf numFmtId="0" fontId="0" fillId="0" borderId="19" xfId="0" applyBorder="1"/>
    <xf numFmtId="0" fontId="6" fillId="0" borderId="19" xfId="0" applyFont="1" applyBorder="1"/>
    <xf numFmtId="0" fontId="6" fillId="0" borderId="20" xfId="0" applyFont="1" applyBorder="1"/>
    <xf numFmtId="0" fontId="0" fillId="2" borderId="0" xfId="0" applyFill="1"/>
    <xf numFmtId="44" fontId="0" fillId="6" borderId="21" xfId="1" applyFont="1" applyFill="1" applyBorder="1" applyAlignment="1">
      <alignment horizontal="center"/>
    </xf>
    <xf numFmtId="10" fontId="0" fillId="6" borderId="21" xfId="3" applyNumberFormat="1" applyFont="1" applyFill="1" applyBorder="1" applyAlignment="1">
      <alignment horizontal="center" vertical="center"/>
    </xf>
    <xf numFmtId="164" fontId="0" fillId="5" borderId="21" xfId="1" applyNumberFormat="1" applyFont="1" applyFill="1" applyBorder="1" applyAlignment="1">
      <alignment horizontal="center"/>
    </xf>
    <xf numFmtId="10" fontId="0" fillId="5" borderId="21" xfId="3" applyNumberFormat="1" applyFont="1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0" fontId="0" fillId="6" borderId="24" xfId="3" applyNumberFormat="1" applyFont="1" applyFill="1" applyBorder="1" applyAlignment="1">
      <alignment horizontal="center" vertical="center"/>
    </xf>
    <xf numFmtId="10" fontId="0" fillId="5" borderId="24" xfId="3" applyNumberFormat="1" applyFont="1" applyFill="1" applyBorder="1" applyAlignment="1">
      <alignment horizontal="center" vertical="center"/>
    </xf>
    <xf numFmtId="0" fontId="6" fillId="3" borderId="21" xfId="0" applyFont="1" applyFill="1" applyBorder="1"/>
    <xf numFmtId="164" fontId="6" fillId="3" borderId="21" xfId="0" applyNumberFormat="1" applyFont="1" applyFill="1" applyBorder="1" applyAlignment="1">
      <alignment horizontal="center"/>
    </xf>
    <xf numFmtId="10" fontId="6" fillId="3" borderId="21" xfId="3" applyNumberFormat="1" applyFont="1" applyFill="1" applyBorder="1" applyAlignment="1">
      <alignment horizontal="center"/>
    </xf>
    <xf numFmtId="0" fontId="0" fillId="0" borderId="21" xfId="0" applyBorder="1"/>
    <xf numFmtId="10" fontId="0" fillId="0" borderId="21" xfId="3" applyNumberFormat="1" applyFont="1" applyBorder="1" applyAlignment="1">
      <alignment horizontal="center"/>
    </xf>
    <xf numFmtId="0" fontId="6" fillId="0" borderId="21" xfId="0" applyFont="1" applyBorder="1"/>
    <xf numFmtId="164" fontId="6" fillId="0" borderId="21" xfId="0" applyNumberFormat="1" applyFont="1" applyBorder="1" applyAlignment="1">
      <alignment horizontal="center"/>
    </xf>
    <xf numFmtId="10" fontId="6" fillId="0" borderId="21" xfId="3" applyNumberFormat="1" applyFont="1" applyBorder="1" applyAlignment="1">
      <alignment horizontal="center"/>
    </xf>
    <xf numFmtId="0" fontId="0" fillId="5" borderId="21" xfId="0" applyFill="1" applyBorder="1"/>
    <xf numFmtId="164" fontId="0" fillId="5" borderId="21" xfId="0" applyNumberFormat="1" applyFill="1" applyBorder="1" applyAlignment="1">
      <alignment horizontal="center"/>
    </xf>
    <xf numFmtId="10" fontId="0" fillId="5" borderId="21" xfId="3" applyNumberFormat="1" applyFont="1" applyFill="1" applyBorder="1" applyAlignment="1">
      <alignment horizontal="center"/>
    </xf>
    <xf numFmtId="0" fontId="0" fillId="6" borderId="21" xfId="0" applyFill="1" applyBorder="1"/>
    <xf numFmtId="164" fontId="0" fillId="6" borderId="21" xfId="0" applyNumberFormat="1" applyFill="1" applyBorder="1" applyAlignment="1">
      <alignment horizontal="center"/>
    </xf>
    <xf numFmtId="10" fontId="0" fillId="6" borderId="21" xfId="3" applyNumberFormat="1" applyFont="1" applyFill="1" applyBorder="1" applyAlignment="1">
      <alignment horizontal="center"/>
    </xf>
    <xf numFmtId="0" fontId="0" fillId="4" borderId="21" xfId="0" applyFill="1" applyBorder="1"/>
    <xf numFmtId="164" fontId="0" fillId="4" borderId="21" xfId="0" applyNumberFormat="1" applyFill="1" applyBorder="1" applyAlignment="1">
      <alignment horizontal="center"/>
    </xf>
    <xf numFmtId="10" fontId="0" fillId="4" borderId="21" xfId="3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64" fontId="8" fillId="2" borderId="21" xfId="1" applyNumberFormat="1" applyFont="1" applyFill="1" applyBorder="1" applyAlignment="1">
      <alignment horizontal="center" vertical="center"/>
    </xf>
    <xf numFmtId="44" fontId="8" fillId="2" borderId="21" xfId="1" applyFont="1" applyFill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8" fillId="3" borderId="21" xfId="0" applyFont="1" applyFill="1" applyBorder="1"/>
    <xf numFmtId="164" fontId="7" fillId="3" borderId="21" xfId="1" applyNumberFormat="1" applyFont="1" applyFill="1" applyBorder="1" applyAlignment="1">
      <alignment horizontal="center" vertical="center"/>
    </xf>
    <xf numFmtId="44" fontId="7" fillId="3" borderId="21" xfId="1" applyFont="1" applyFill="1" applyBorder="1" applyAlignment="1">
      <alignment horizontal="center" vertical="center"/>
    </xf>
    <xf numFmtId="0" fontId="0" fillId="0" borderId="21" xfId="0" applyFont="1" applyBorder="1"/>
    <xf numFmtId="164" fontId="0" fillId="0" borderId="21" xfId="1" applyNumberFormat="1" applyFont="1" applyBorder="1" applyAlignment="1">
      <alignment horizontal="center" vertical="center"/>
    </xf>
    <xf numFmtId="10" fontId="0" fillId="0" borderId="21" xfId="3" applyNumberFormat="1" applyFont="1" applyBorder="1" applyAlignment="1">
      <alignment horizontal="center" vertical="center"/>
    </xf>
    <xf numFmtId="10" fontId="0" fillId="0" borderId="21" xfId="0" applyNumberFormat="1" applyBorder="1" applyAlignment="1">
      <alignment horizontal="center"/>
    </xf>
    <xf numFmtId="10" fontId="6" fillId="0" borderId="21" xfId="3" applyNumberFormat="1" applyFont="1" applyBorder="1" applyAlignment="1">
      <alignment horizontal="center" vertical="center"/>
    </xf>
    <xf numFmtId="164" fontId="0" fillId="4" borderId="21" xfId="1" applyNumberFormat="1" applyFont="1" applyFill="1" applyBorder="1" applyAlignment="1">
      <alignment horizontal="center"/>
    </xf>
    <xf numFmtId="10" fontId="0" fillId="4" borderId="21" xfId="3" applyNumberFormat="1" applyFont="1" applyFill="1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/>
    </xf>
    <xf numFmtId="44" fontId="0" fillId="0" borderId="21" xfId="1" applyFont="1" applyBorder="1"/>
    <xf numFmtId="0" fontId="0" fillId="0" borderId="21" xfId="0" applyFill="1" applyBorder="1"/>
    <xf numFmtId="164" fontId="0" fillId="0" borderId="21" xfId="1" applyNumberFormat="1" applyFont="1" applyFill="1" applyBorder="1" applyAlignment="1">
      <alignment horizontal="center"/>
    </xf>
    <xf numFmtId="10" fontId="0" fillId="0" borderId="21" xfId="3" applyNumberFormat="1" applyFont="1" applyFill="1" applyBorder="1" applyAlignment="1">
      <alignment horizontal="center" vertical="center"/>
    </xf>
    <xf numFmtId="44" fontId="8" fillId="2" borderId="21" xfId="1" applyFont="1" applyFill="1" applyBorder="1" applyAlignment="1">
      <alignment vertical="center"/>
    </xf>
    <xf numFmtId="44" fontId="7" fillId="3" borderId="21" xfId="1" applyFont="1" applyFill="1" applyBorder="1" applyAlignment="1">
      <alignment vertical="center"/>
    </xf>
    <xf numFmtId="44" fontId="0" fillId="0" borderId="21" xfId="1" applyFont="1" applyBorder="1" applyAlignment="1">
      <alignment vertical="center"/>
    </xf>
    <xf numFmtId="43" fontId="0" fillId="0" borderId="21" xfId="2" applyFont="1" applyBorder="1"/>
    <xf numFmtId="44" fontId="0" fillId="0" borderId="21" xfId="0" applyNumberFormat="1" applyBorder="1"/>
    <xf numFmtId="43" fontId="0" fillId="5" borderId="21" xfId="2" applyFont="1" applyFill="1" applyBorder="1"/>
    <xf numFmtId="44" fontId="0" fillId="6" borderId="21" xfId="0" applyNumberFormat="1" applyFill="1" applyBorder="1"/>
    <xf numFmtId="44" fontId="0" fillId="5" borderId="21" xfId="0" applyNumberFormat="1" applyFill="1" applyBorder="1"/>
    <xf numFmtId="43" fontId="0" fillId="4" borderId="21" xfId="2" applyFont="1" applyFill="1" applyBorder="1"/>
    <xf numFmtId="43" fontId="0" fillId="6" borderId="21" xfId="2" applyFont="1" applyFill="1" applyBorder="1"/>
    <xf numFmtId="0" fontId="0" fillId="6" borderId="31" xfId="0" applyFill="1" applyBorder="1"/>
    <xf numFmtId="0" fontId="0" fillId="5" borderId="31" xfId="0" applyFill="1" applyBorder="1"/>
    <xf numFmtId="0" fontId="0" fillId="0" borderId="32" xfId="0" applyBorder="1"/>
    <xf numFmtId="164" fontId="0" fillId="0" borderId="21" xfId="0" applyNumberFormat="1" applyFont="1" applyBorder="1" applyAlignment="1">
      <alignment horizontal="center"/>
    </xf>
    <xf numFmtId="44" fontId="0" fillId="0" borderId="21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0" fontId="0" fillId="0" borderId="34" xfId="3" applyNumberFormat="1" applyFont="1" applyFill="1" applyBorder="1" applyAlignment="1">
      <alignment horizontal="center" vertical="center"/>
    </xf>
    <xf numFmtId="10" fontId="0" fillId="0" borderId="33" xfId="3" applyNumberFormat="1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8" fontId="0" fillId="0" borderId="0" xfId="1" applyNumberFormat="1" applyFont="1"/>
    <xf numFmtId="164" fontId="0" fillId="0" borderId="21" xfId="0" applyNumberFormat="1" applyFill="1" applyBorder="1" applyAlignment="1">
      <alignment horizontal="center"/>
    </xf>
    <xf numFmtId="43" fontId="0" fillId="0" borderId="21" xfId="2" applyFont="1" applyFill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0" fontId="0" fillId="0" borderId="0" xfId="3" applyNumberFormat="1" applyFont="1" applyBorder="1" applyAlignment="1">
      <alignment horizontal="center" vertical="center"/>
    </xf>
    <xf numFmtId="0" fontId="0" fillId="4" borderId="0" xfId="0" applyFill="1" applyBorder="1"/>
    <xf numFmtId="164" fontId="0" fillId="4" borderId="0" xfId="0" applyNumberFormat="1" applyFill="1" applyBorder="1" applyAlignment="1">
      <alignment horizontal="center"/>
    </xf>
    <xf numFmtId="44" fontId="0" fillId="0" borderId="0" xfId="1" applyFont="1" applyAlignment="1">
      <alignment horizontal="left" indent="1"/>
    </xf>
    <xf numFmtId="164" fontId="0" fillId="0" borderId="36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35" xfId="0" applyNumberFormat="1" applyFont="1" applyBorder="1" applyAlignment="1">
      <alignment horizontal="center"/>
    </xf>
  </cellXfs>
  <cellStyles count="50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2" builtinId="3"/>
    <cellStyle name="Comma 2" xfId="32"/>
    <cellStyle name="Currency" xfId="1" builtinId="4"/>
    <cellStyle name="Currency 2" xfId="33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2" xfId="4"/>
    <cellStyle name="Note 2" xfId="43"/>
    <cellStyle name="Output 2" xfId="44"/>
    <cellStyle name="Percent" xfId="3" builtinId="5"/>
    <cellStyle name="Percent 2" xfId="45"/>
    <cellStyle name="Tickmark" xfId="46"/>
    <cellStyle name="Title 2" xfId="47"/>
    <cellStyle name="Total 2" xfId="48"/>
    <cellStyle name="Warning Text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13.xml"/><Relationship Id="rId10" Type="http://schemas.openxmlformats.org/officeDocument/2006/relationships/worksheet" Target="worksheets/sheet8.xml"/><Relationship Id="rId19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Variances!$A$140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val>
            <c:numRef>
              <c:f>Variances!$B$140:$M$140</c:f>
              <c:numCache>
                <c:formatCode>_("$"* #,##0_);_("$"* \(#,##0\);_("$"* "-"??_);_(@_)</c:formatCode>
                <c:ptCount val="12"/>
                <c:pt idx="0">
                  <c:v>199</c:v>
                </c:pt>
                <c:pt idx="1">
                  <c:v>656</c:v>
                </c:pt>
                <c:pt idx="2">
                  <c:v>8190</c:v>
                </c:pt>
                <c:pt idx="3">
                  <c:v>11906</c:v>
                </c:pt>
                <c:pt idx="4">
                  <c:v>22723</c:v>
                </c:pt>
                <c:pt idx="5">
                  <c:v>23017</c:v>
                </c:pt>
                <c:pt idx="6">
                  <c:v>23443</c:v>
                </c:pt>
                <c:pt idx="7">
                  <c:v>23775</c:v>
                </c:pt>
                <c:pt idx="8">
                  <c:v>32232</c:v>
                </c:pt>
                <c:pt idx="9">
                  <c:v>35240</c:v>
                </c:pt>
                <c:pt idx="10">
                  <c:v>44198</c:v>
                </c:pt>
                <c:pt idx="11">
                  <c:v>45080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Variances!$A$141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Variances!$B$141:$M$141</c:f>
              <c:numCache>
                <c:formatCode>_("$"* #,##0_);_("$"* \(#,##0\);_("$"* "-"??_);_(@_)</c:formatCode>
                <c:ptCount val="12"/>
                <c:pt idx="0">
                  <c:v>226.5</c:v>
                </c:pt>
                <c:pt idx="1">
                  <c:v>474</c:v>
                </c:pt>
                <c:pt idx="2">
                  <c:v>8229</c:v>
                </c:pt>
                <c:pt idx="3">
                  <c:v>10455</c:v>
                </c:pt>
                <c:pt idx="4">
                  <c:v>20707.34</c:v>
                </c:pt>
                <c:pt idx="5">
                  <c:v>21286.34</c:v>
                </c:pt>
                <c:pt idx="6">
                  <c:v>24006.84</c:v>
                </c:pt>
                <c:pt idx="7">
                  <c:v>24338.84</c:v>
                </c:pt>
                <c:pt idx="8">
                  <c:v>32795.839999999997</c:v>
                </c:pt>
                <c:pt idx="9">
                  <c:v>35803.839999999997</c:v>
                </c:pt>
                <c:pt idx="10">
                  <c:v>44761.84</c:v>
                </c:pt>
                <c:pt idx="11">
                  <c:v>45643.839999999997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233984"/>
        <c:axId val="265235160"/>
      </c:lineChart>
      <c:catAx>
        <c:axId val="26523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265235160"/>
        <c:crosses val="autoZero"/>
        <c:auto val="1"/>
        <c:lblAlgn val="ctr"/>
        <c:lblOffset val="100"/>
        <c:noMultiLvlLbl val="0"/>
      </c:catAx>
      <c:valAx>
        <c:axId val="26523516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265233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Variances!$A$145</c:f>
              <c:strCache>
                <c:ptCount val="1"/>
                <c:pt idx="0">
                  <c:v>Budgeted</c:v>
                </c:pt>
              </c:strCache>
            </c:strRef>
          </c:tx>
          <c:marker>
            <c:symbol val="none"/>
          </c:marker>
          <c:val>
            <c:numRef>
              <c:f>Variances!$B$145:$M$145</c:f>
              <c:numCache>
                <c:formatCode>_("$"* #,##0_);_("$"* \(#,##0\);_("$"* "-"??_);_(@_)</c:formatCode>
                <c:ptCount val="12"/>
                <c:pt idx="0">
                  <c:v>2604</c:v>
                </c:pt>
                <c:pt idx="1">
                  <c:v>8985</c:v>
                </c:pt>
                <c:pt idx="2">
                  <c:v>11891</c:v>
                </c:pt>
                <c:pt idx="3">
                  <c:v>14321</c:v>
                </c:pt>
                <c:pt idx="4">
                  <c:v>27821</c:v>
                </c:pt>
                <c:pt idx="5">
                  <c:v>29641</c:v>
                </c:pt>
                <c:pt idx="6">
                  <c:v>33131</c:v>
                </c:pt>
                <c:pt idx="7">
                  <c:v>34106</c:v>
                </c:pt>
                <c:pt idx="8">
                  <c:v>40644.5</c:v>
                </c:pt>
                <c:pt idx="9">
                  <c:v>41829.5</c:v>
                </c:pt>
                <c:pt idx="10">
                  <c:v>52623.5</c:v>
                </c:pt>
                <c:pt idx="11">
                  <c:v>57099.5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Variances!$A$146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val>
            <c:numRef>
              <c:f>Variances!$B$146:$M$146</c:f>
              <c:numCache>
                <c:formatCode>_("$"* #,##0_);_("$"* \(#,##0\);_("$"* "-"??_);_(@_)</c:formatCode>
                <c:ptCount val="12"/>
                <c:pt idx="0">
                  <c:v>2227.19</c:v>
                </c:pt>
                <c:pt idx="1">
                  <c:v>5924.93</c:v>
                </c:pt>
                <c:pt idx="2">
                  <c:v>11752.7</c:v>
                </c:pt>
                <c:pt idx="3">
                  <c:v>12435.83</c:v>
                </c:pt>
                <c:pt idx="4">
                  <c:v>23527.77</c:v>
                </c:pt>
                <c:pt idx="5">
                  <c:v>24652.65</c:v>
                </c:pt>
                <c:pt idx="6">
                  <c:v>27785.49</c:v>
                </c:pt>
                <c:pt idx="7">
                  <c:v>29615.49</c:v>
                </c:pt>
                <c:pt idx="8">
                  <c:v>37153.990000000005</c:v>
                </c:pt>
                <c:pt idx="9">
                  <c:v>38338.990000000005</c:v>
                </c:pt>
                <c:pt idx="10">
                  <c:v>49132.990000000005</c:v>
                </c:pt>
                <c:pt idx="11">
                  <c:v>53668.990000000005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75216"/>
        <c:axId val="226473256"/>
      </c:lineChart>
      <c:catAx>
        <c:axId val="226475216"/>
        <c:scaling>
          <c:orientation val="minMax"/>
        </c:scaling>
        <c:delete val="0"/>
        <c:axPos val="b"/>
        <c:majorTickMark val="out"/>
        <c:minorTickMark val="none"/>
        <c:tickLblPos val="nextTo"/>
        <c:crossAx val="226473256"/>
        <c:crosses val="autoZero"/>
        <c:auto val="1"/>
        <c:lblAlgn val="ctr"/>
        <c:lblOffset val="100"/>
        <c:noMultiLvlLbl val="0"/>
      </c:catAx>
      <c:valAx>
        <c:axId val="22647325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22647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opLeftCell="B1" zoomScaleNormal="100" workbookViewId="0">
      <selection activeCell="M3" sqref="M3"/>
    </sheetView>
  </sheetViews>
  <sheetFormatPr defaultRowHeight="15" outlineLevelRow="2" x14ac:dyDescent="0.25"/>
  <cols>
    <col min="1" max="1" width="56.28515625" bestFit="1" customWidth="1"/>
    <col min="2" max="2" width="13.140625" bestFit="1" customWidth="1"/>
    <col min="3" max="3" width="11" bestFit="1" customWidth="1"/>
    <col min="4" max="4" width="13.28515625" bestFit="1" customWidth="1"/>
    <col min="5" max="5" width="10.42578125" bestFit="1" customWidth="1"/>
    <col min="6" max="6" width="12.7109375" bestFit="1" customWidth="1"/>
    <col min="7" max="7" width="12.28515625" bestFit="1" customWidth="1"/>
    <col min="8" max="8" width="10" bestFit="1" customWidth="1"/>
    <col min="9" max="9" width="11.140625" bestFit="1" customWidth="1"/>
    <col min="10" max="13" width="9" bestFit="1" customWidth="1"/>
    <col min="14" max="14" width="8.7109375" bestFit="1" customWidth="1"/>
  </cols>
  <sheetData>
    <row r="1" spans="1:14" s="30" customFormat="1" ht="15.75" x14ac:dyDescent="0.25">
      <c r="A1" s="31" t="s">
        <v>209</v>
      </c>
      <c r="B1" s="44" t="s">
        <v>2</v>
      </c>
      <c r="C1" s="44" t="s">
        <v>3</v>
      </c>
      <c r="D1" s="44" t="s">
        <v>4</v>
      </c>
      <c r="E1" s="44" t="s">
        <v>5</v>
      </c>
      <c r="F1" s="44" t="s">
        <v>6</v>
      </c>
      <c r="G1" s="44" t="s">
        <v>7</v>
      </c>
      <c r="H1" s="44" t="s">
        <v>8</v>
      </c>
      <c r="I1" s="44" t="s">
        <v>9</v>
      </c>
      <c r="J1" s="44" t="s">
        <v>10</v>
      </c>
      <c r="K1" s="44" t="s">
        <v>11</v>
      </c>
      <c r="L1" s="44" t="s">
        <v>12</v>
      </c>
      <c r="M1" s="44" t="s">
        <v>13</v>
      </c>
      <c r="N1" s="44" t="s">
        <v>14</v>
      </c>
    </row>
    <row r="2" spans="1:14" ht="15.75" x14ac:dyDescent="0.25">
      <c r="A2" s="32" t="s">
        <v>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25">
      <c r="A3" t="s">
        <v>42</v>
      </c>
      <c r="B3" s="46">
        <f>'Master View'!B3-'Master View'!B144</f>
        <v>27.5</v>
      </c>
      <c r="C3" s="46">
        <f>'Master View'!C3-'Master View'!C144</f>
        <v>-209.5</v>
      </c>
      <c r="D3" s="46">
        <f>'Master View'!D3-'Master View'!D144</f>
        <v>221</v>
      </c>
      <c r="E3" s="46">
        <f>'Master View'!E3-'Master View'!E144</f>
        <v>-1490</v>
      </c>
      <c r="F3" s="46">
        <f>'Master View'!F3-'Master View'!F144</f>
        <v>-243.5</v>
      </c>
      <c r="G3" s="46">
        <f>'Master View'!G3-'Master View'!G144</f>
        <v>285</v>
      </c>
      <c r="H3" s="46">
        <f>'Master View'!H3-'Master View'!H144</f>
        <v>394.5</v>
      </c>
      <c r="I3" s="46">
        <f>'Master View'!I3-'Master View'!I144</f>
        <v>0</v>
      </c>
      <c r="J3" s="46">
        <f>'Master View'!J3-'Master View'!J144</f>
        <v>0</v>
      </c>
      <c r="K3" s="46">
        <f>'Master View'!K3-'Master View'!K144</f>
        <v>0</v>
      </c>
      <c r="L3" s="46">
        <f>'Master View'!L3-'Master View'!L144</f>
        <v>0</v>
      </c>
      <c r="M3" s="46">
        <f>'Master View'!M3-'Master View'!M144</f>
        <v>0</v>
      </c>
      <c r="N3" s="46">
        <f>'Master View'!N3-'Master View'!N144</f>
        <v>-1015</v>
      </c>
    </row>
    <row r="4" spans="1:14" x14ac:dyDescent="0.25">
      <c r="A4" t="s">
        <v>109</v>
      </c>
      <c r="B4" s="46">
        <f>'Master View'!B4-'Master View'!B145</f>
        <v>0</v>
      </c>
      <c r="C4" s="46">
        <f>'Master View'!C4-'Master View'!C145</f>
        <v>0</v>
      </c>
      <c r="D4" s="46">
        <f>'Master View'!D4-'Master View'!D145</f>
        <v>0</v>
      </c>
      <c r="E4" s="46">
        <f>'Master View'!E4-'Master View'!E145</f>
        <v>0</v>
      </c>
      <c r="F4" s="46">
        <f>'Master View'!F4-'Master View'!F145</f>
        <v>-635.90999999999985</v>
      </c>
      <c r="G4" s="46">
        <f>'Master View'!G4-'Master View'!G145</f>
        <v>0</v>
      </c>
      <c r="H4" s="46">
        <f>'Master View'!H4-'Master View'!H145</f>
        <v>1900</v>
      </c>
      <c r="I4" s="46">
        <f>'Master View'!I4-'Master View'!I145</f>
        <v>0</v>
      </c>
      <c r="J4" s="46">
        <f>'Master View'!J4-'Master View'!J145</f>
        <v>0</v>
      </c>
      <c r="K4" s="46">
        <f>'Master View'!K4-'Master View'!K145</f>
        <v>0</v>
      </c>
      <c r="L4" s="46">
        <f>'Master View'!L4-'Master View'!L145</f>
        <v>0</v>
      </c>
      <c r="M4" s="46">
        <f>'Master View'!M4-'Master View'!M145</f>
        <v>0</v>
      </c>
      <c r="N4" s="46">
        <f>'Master View'!N4-'Master View'!N145</f>
        <v>1264.0900000000001</v>
      </c>
    </row>
    <row r="5" spans="1:14" hidden="1" outlineLevel="1" x14ac:dyDescent="0.25">
      <c r="A5" t="s">
        <v>132</v>
      </c>
      <c r="B5" s="46">
        <f>'Master View'!B5-'Master View'!B146</f>
        <v>0</v>
      </c>
      <c r="C5" s="46">
        <f>'Master View'!C5-'Master View'!C146</f>
        <v>0</v>
      </c>
      <c r="D5" s="46">
        <f>'Master View'!D5-'Master View'!D146</f>
        <v>0</v>
      </c>
      <c r="E5" s="46">
        <f>'Master View'!E5-'Master View'!E146</f>
        <v>0</v>
      </c>
      <c r="F5" s="46">
        <f>'Master View'!F5-'Master View'!F146</f>
        <v>1256.0900000000001</v>
      </c>
      <c r="G5" s="46">
        <f>'Master View'!G5-'Master View'!G146</f>
        <v>0</v>
      </c>
      <c r="H5" s="46">
        <f>'Master View'!H5-'Master View'!H146</f>
        <v>0</v>
      </c>
      <c r="I5" s="46">
        <f>'Master View'!I5-'Master View'!I146</f>
        <v>0</v>
      </c>
      <c r="J5" s="46">
        <f>'Master View'!J5-'Master View'!J146</f>
        <v>0</v>
      </c>
      <c r="K5" s="46">
        <f>'Master View'!K5-'Master View'!K146</f>
        <v>0</v>
      </c>
      <c r="L5" s="46">
        <f>'Master View'!L5-'Master View'!L146</f>
        <v>0</v>
      </c>
      <c r="M5" s="46">
        <f>'Master View'!M5-'Master View'!M146</f>
        <v>0</v>
      </c>
      <c r="N5" s="46">
        <f>'Master View'!N5-'Master View'!N146</f>
        <v>1256.0900000000001</v>
      </c>
    </row>
    <row r="6" spans="1:14" hidden="1" outlineLevel="1" x14ac:dyDescent="0.25">
      <c r="A6" t="s">
        <v>134</v>
      </c>
      <c r="B6" s="46">
        <f>'Master View'!B6-'Master View'!B147</f>
        <v>0</v>
      </c>
      <c r="C6" s="46">
        <f>'Master View'!C6-'Master View'!C147</f>
        <v>0</v>
      </c>
      <c r="D6" s="46">
        <f>'Master View'!D6-'Master View'!D147</f>
        <v>0</v>
      </c>
      <c r="E6" s="46">
        <f>'Master View'!E6-'Master View'!E147</f>
        <v>0</v>
      </c>
      <c r="F6" s="46">
        <f>'Master View'!F6-'Master View'!F147</f>
        <v>-100</v>
      </c>
      <c r="G6" s="46">
        <f>'Master View'!G6-'Master View'!G147</f>
        <v>0</v>
      </c>
      <c r="H6" s="46">
        <f>'Master View'!H6-'Master View'!H147</f>
        <v>0</v>
      </c>
      <c r="I6" s="46">
        <f>'Master View'!I6-'Master View'!I147</f>
        <v>0</v>
      </c>
      <c r="J6" s="46">
        <f>'Master View'!J6-'Master View'!J147</f>
        <v>0</v>
      </c>
      <c r="K6" s="46">
        <f>'Master View'!K6-'Master View'!K147</f>
        <v>0</v>
      </c>
      <c r="L6" s="46">
        <f>'Master View'!L6-'Master View'!L147</f>
        <v>0</v>
      </c>
      <c r="M6" s="46">
        <f>'Master View'!M6-'Master View'!M147</f>
        <v>0</v>
      </c>
      <c r="N6" s="46">
        <f>'Master View'!N6-'Master View'!N147</f>
        <v>-100</v>
      </c>
    </row>
    <row r="7" spans="1:14" hidden="1" outlineLevel="1" x14ac:dyDescent="0.25">
      <c r="A7" t="s">
        <v>130</v>
      </c>
      <c r="B7" s="46">
        <f>'Master View'!B7-'Master View'!B148</f>
        <v>0</v>
      </c>
      <c r="C7" s="46">
        <f>'Master View'!C7-'Master View'!C148</f>
        <v>0</v>
      </c>
      <c r="D7" s="46">
        <f>'Master View'!D7-'Master View'!D148</f>
        <v>0</v>
      </c>
      <c r="E7" s="46">
        <f>'Master View'!E7-'Master View'!E148</f>
        <v>0</v>
      </c>
      <c r="F7" s="46">
        <f>'Master View'!F7-'Master View'!F148</f>
        <v>-300</v>
      </c>
      <c r="G7" s="46">
        <f>'Master View'!G7-'Master View'!G148</f>
        <v>0</v>
      </c>
      <c r="H7" s="46">
        <f>'Master View'!H7-'Master View'!H148</f>
        <v>0</v>
      </c>
      <c r="I7" s="46">
        <f>'Master View'!I7-'Master View'!I148</f>
        <v>0</v>
      </c>
      <c r="J7" s="46">
        <f>'Master View'!J7-'Master View'!J148</f>
        <v>0</v>
      </c>
      <c r="K7" s="46">
        <f>'Master View'!K7-'Master View'!K148</f>
        <v>0</v>
      </c>
      <c r="L7" s="46">
        <f>'Master View'!L7-'Master View'!L148</f>
        <v>0</v>
      </c>
      <c r="M7" s="46">
        <f>'Master View'!M7-'Master View'!M148</f>
        <v>0</v>
      </c>
      <c r="N7" s="46">
        <f>'Master View'!N7-'Master View'!N148</f>
        <v>-300</v>
      </c>
    </row>
    <row r="8" spans="1:14" hidden="1" outlineLevel="1" x14ac:dyDescent="0.25">
      <c r="A8" t="s">
        <v>136</v>
      </c>
      <c r="B8" s="46">
        <f>'Master View'!B8-'Master View'!B149</f>
        <v>0</v>
      </c>
      <c r="C8" s="46">
        <f>'Master View'!C8-'Master View'!C149</f>
        <v>0</v>
      </c>
      <c r="D8" s="46">
        <f>'Master View'!D8-'Master View'!D149</f>
        <v>0</v>
      </c>
      <c r="E8" s="46">
        <f>'Master View'!E8-'Master View'!E149</f>
        <v>0</v>
      </c>
      <c r="F8" s="46">
        <f>'Master View'!F8-'Master View'!F149</f>
        <v>-100</v>
      </c>
      <c r="G8" s="46">
        <f>'Master View'!G8-'Master View'!G149</f>
        <v>0</v>
      </c>
      <c r="H8" s="46">
        <f>'Master View'!H8-'Master View'!H149</f>
        <v>0</v>
      </c>
      <c r="I8" s="46">
        <f>'Master View'!I8-'Master View'!I149</f>
        <v>0</v>
      </c>
      <c r="J8" s="46">
        <f>'Master View'!J8-'Master View'!J149</f>
        <v>0</v>
      </c>
      <c r="K8" s="46">
        <f>'Master View'!K8-'Master View'!K149</f>
        <v>0</v>
      </c>
      <c r="L8" s="46">
        <f>'Master View'!L8-'Master View'!L149</f>
        <v>0</v>
      </c>
      <c r="M8" s="46">
        <f>'Master View'!M8-'Master View'!M149</f>
        <v>0</v>
      </c>
      <c r="N8" s="46">
        <f>'Master View'!N8-'Master View'!N149</f>
        <v>-100</v>
      </c>
    </row>
    <row r="9" spans="1:14" hidden="1" outlineLevel="1" x14ac:dyDescent="0.25">
      <c r="A9" t="s">
        <v>182</v>
      </c>
      <c r="B9" s="46">
        <f>'Master View'!B9-'Master View'!B150</f>
        <v>0</v>
      </c>
      <c r="C9" s="46">
        <f>'Master View'!C9-'Master View'!C150</f>
        <v>0</v>
      </c>
      <c r="D9" s="46">
        <f>'Master View'!D9-'Master View'!D150</f>
        <v>0</v>
      </c>
      <c r="E9" s="46">
        <f>'Master View'!E9-'Master View'!E150</f>
        <v>0</v>
      </c>
      <c r="F9" s="46">
        <f>'Master View'!F9-'Master View'!F150</f>
        <v>-1800</v>
      </c>
      <c r="G9" s="46">
        <f>'Master View'!G9-'Master View'!G150</f>
        <v>0</v>
      </c>
      <c r="H9" s="46">
        <f>'Master View'!H9-'Master View'!H150</f>
        <v>1900</v>
      </c>
      <c r="I9" s="46">
        <f>'Master View'!I9-'Master View'!I150</f>
        <v>0</v>
      </c>
      <c r="J9" s="46">
        <f>'Master View'!J9-'Master View'!J150</f>
        <v>0</v>
      </c>
      <c r="K9" s="46">
        <f>'Master View'!K9-'Master View'!K150</f>
        <v>0</v>
      </c>
      <c r="L9" s="46">
        <f>'Master View'!L9-'Master View'!L150</f>
        <v>0</v>
      </c>
      <c r="M9" s="46">
        <f>'Master View'!M9-'Master View'!M150</f>
        <v>0</v>
      </c>
      <c r="N9" s="46">
        <f>'Master View'!N9-'Master View'!N150</f>
        <v>100</v>
      </c>
    </row>
    <row r="10" spans="1:14" hidden="1" outlineLevel="1" x14ac:dyDescent="0.25">
      <c r="A10" t="s">
        <v>138</v>
      </c>
      <c r="B10" s="46">
        <f>'Master View'!B10-'Master View'!B151</f>
        <v>0</v>
      </c>
      <c r="C10" s="46">
        <f>'Master View'!C10-'Master View'!C151</f>
        <v>0</v>
      </c>
      <c r="D10" s="46">
        <f>'Master View'!D10-'Master View'!D151</f>
        <v>0</v>
      </c>
      <c r="E10" s="46">
        <f>'Master View'!E10-'Master View'!E151</f>
        <v>0</v>
      </c>
      <c r="F10" s="46">
        <f>'Master View'!F10-'Master View'!F151</f>
        <v>408</v>
      </c>
      <c r="G10" s="46">
        <f>'Master View'!G10-'Master View'!G151</f>
        <v>0</v>
      </c>
      <c r="H10" s="46">
        <f>'Master View'!H10-'Master View'!H151</f>
        <v>0</v>
      </c>
      <c r="I10" s="46">
        <f>'Master View'!I10-'Master View'!I151</f>
        <v>0</v>
      </c>
      <c r="J10" s="46">
        <f>'Master View'!J10-'Master View'!J151</f>
        <v>0</v>
      </c>
      <c r="K10" s="46">
        <f>'Master View'!K10-'Master View'!K151</f>
        <v>0</v>
      </c>
      <c r="L10" s="46">
        <f>'Master View'!L10-'Master View'!L151</f>
        <v>0</v>
      </c>
      <c r="M10" s="46">
        <f>'Master View'!M10-'Master View'!M151</f>
        <v>0</v>
      </c>
      <c r="N10" s="46">
        <f>'Master View'!N10-'Master View'!N151</f>
        <v>408</v>
      </c>
    </row>
    <row r="11" spans="1:14" collapsed="1" x14ac:dyDescent="0.25">
      <c r="A11" t="s">
        <v>190</v>
      </c>
      <c r="B11" s="46">
        <f>'Master View'!B11-'Master View'!B152</f>
        <v>0</v>
      </c>
      <c r="C11" s="46">
        <f>'Master View'!C11-'Master View'!C152</f>
        <v>0</v>
      </c>
      <c r="D11" s="46">
        <f>'Master View'!D11-'Master View'!D152</f>
        <v>0</v>
      </c>
      <c r="E11" s="46">
        <f>'Master View'!E11-'Master View'!E152</f>
        <v>0</v>
      </c>
      <c r="F11" s="46">
        <f>'Master View'!F11-'Master View'!F152</f>
        <v>314.75</v>
      </c>
      <c r="G11" s="46">
        <f>'Master View'!G11-'Master View'!G152</f>
        <v>0</v>
      </c>
      <c r="H11" s="46">
        <f>'Master View'!H11-'Master View'!H152</f>
        <v>0</v>
      </c>
      <c r="I11" s="46">
        <f>'Master View'!I11-'Master View'!I152</f>
        <v>0</v>
      </c>
      <c r="J11" s="46">
        <f>'Master View'!J11-'Master View'!J152</f>
        <v>0</v>
      </c>
      <c r="K11" s="46">
        <f>'Master View'!K11-'Master View'!K152</f>
        <v>0</v>
      </c>
      <c r="L11" s="46">
        <f>'Master View'!L11-'Master View'!L152</f>
        <v>0</v>
      </c>
      <c r="M11" s="46">
        <f>'Master View'!M11-'Master View'!M152</f>
        <v>0</v>
      </c>
      <c r="N11" s="46">
        <f>'Master View'!N11-'Master View'!N152</f>
        <v>314.75</v>
      </c>
    </row>
    <row r="12" spans="1:14" x14ac:dyDescent="0.2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s="30" customFormat="1" ht="15.75" x14ac:dyDescent="0.25">
      <c r="A13" s="31" t="s">
        <v>187</v>
      </c>
      <c r="B13" s="44">
        <f>'Master View'!B13-'Master View'!B154</f>
        <v>27.5</v>
      </c>
      <c r="C13" s="44">
        <f>'Master View'!C13-'Master View'!C154</f>
        <v>-209.5</v>
      </c>
      <c r="D13" s="44">
        <f>'Master View'!D13-'Master View'!D154</f>
        <v>221</v>
      </c>
      <c r="E13" s="44">
        <f>'Master View'!E13-'Master View'!E154</f>
        <v>-1490</v>
      </c>
      <c r="F13" s="44">
        <f>'Master View'!F13-'Master View'!F154</f>
        <v>-564.65999999999985</v>
      </c>
      <c r="G13" s="44">
        <f>'Master View'!G13-'Master View'!G154</f>
        <v>285</v>
      </c>
      <c r="H13" s="44">
        <f>'Master View'!H13-'Master View'!H154</f>
        <v>2294.5</v>
      </c>
      <c r="I13" s="44">
        <f>'Master View'!I13-'Master View'!I154</f>
        <v>0</v>
      </c>
      <c r="J13" s="44">
        <f>'Master View'!J13-'Master View'!J154</f>
        <v>0</v>
      </c>
      <c r="K13" s="44">
        <f>'Master View'!K13-'Master View'!K154</f>
        <v>0</v>
      </c>
      <c r="L13" s="44">
        <f>'Master View'!L13-'Master View'!L154</f>
        <v>0</v>
      </c>
      <c r="M13" s="44">
        <f>'Master View'!M13-'Master View'!M154</f>
        <v>0</v>
      </c>
      <c r="N13" s="44">
        <f>'Master View'!N13-'Master View'!N154</f>
        <v>563.83999999999651</v>
      </c>
    </row>
    <row r="14" spans="1:14" ht="15.75" x14ac:dyDescent="0.25">
      <c r="A14" s="32" t="s">
        <v>185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4" x14ac:dyDescent="0.25">
      <c r="A15" s="41" t="s">
        <v>110</v>
      </c>
      <c r="B15" s="47">
        <f>'Master View'!B156-'Master View'!B15</f>
        <v>6.8699999999999477</v>
      </c>
      <c r="C15" s="47">
        <f>'Master View'!C156-'Master View'!C15</f>
        <v>-2.6199999999999974</v>
      </c>
      <c r="D15" s="47">
        <f>'Master View'!D156-'Master View'!D15</f>
        <v>25.85</v>
      </c>
      <c r="E15" s="47">
        <f>'Master View'!E156-'Master View'!E15</f>
        <v>-31.22</v>
      </c>
      <c r="F15" s="47">
        <f>'Master View'!F156-'Master View'!F15</f>
        <v>2198.7099999999991</v>
      </c>
      <c r="G15" s="47">
        <f>'Master View'!G156-'Master View'!G15</f>
        <v>0</v>
      </c>
      <c r="H15" s="47">
        <f>'Master View'!H156-'Master View'!H15</f>
        <v>-33.81</v>
      </c>
      <c r="I15" s="47">
        <f>'Master View'!I156-'Master View'!I15</f>
        <v>0</v>
      </c>
      <c r="J15" s="47">
        <f>'Master View'!J156-'Master View'!J15</f>
        <v>0</v>
      </c>
      <c r="K15" s="47">
        <f>'Master View'!K156-'Master View'!K15</f>
        <v>0</v>
      </c>
      <c r="L15" s="47">
        <f>'Master View'!L156-'Master View'!L15</f>
        <v>0</v>
      </c>
      <c r="M15" s="47">
        <f>'Master View'!M156-'Master View'!M15</f>
        <v>0</v>
      </c>
      <c r="N15" s="47">
        <f>'Master View'!N156-'Master View'!N15</f>
        <v>2163.7800000000007</v>
      </c>
    </row>
    <row r="16" spans="1:14" hidden="1" outlineLevel="1" x14ac:dyDescent="0.25">
      <c r="A16" t="s">
        <v>219</v>
      </c>
      <c r="B16" s="46">
        <f>'Master View'!B157-'Master View'!B16</f>
        <v>0</v>
      </c>
      <c r="C16" s="46">
        <f>'Master View'!C157-'Master View'!C16</f>
        <v>0</v>
      </c>
      <c r="D16" s="46">
        <f>'Master View'!D157-'Master View'!D16</f>
        <v>0</v>
      </c>
      <c r="E16" s="46">
        <f>'Master View'!E157-'Master View'!E16</f>
        <v>0</v>
      </c>
      <c r="F16" s="46">
        <f>'Master View'!F157-'Master View'!F16</f>
        <v>-134.04</v>
      </c>
      <c r="G16" s="46">
        <f>'Master View'!G157-'Master View'!G16</f>
        <v>0</v>
      </c>
      <c r="H16" s="46">
        <f>'Master View'!H157-'Master View'!H16</f>
        <v>0</v>
      </c>
      <c r="I16" s="46">
        <f>'Master View'!I157-'Master View'!I16</f>
        <v>0</v>
      </c>
      <c r="J16" s="46">
        <f>'Master View'!J157-'Master View'!J16</f>
        <v>0</v>
      </c>
      <c r="K16" s="46">
        <f>'Master View'!K157-'Master View'!K16</f>
        <v>0</v>
      </c>
      <c r="L16" s="46">
        <f>'Master View'!L157-'Master View'!L16</f>
        <v>0</v>
      </c>
      <c r="M16" s="46">
        <f>'Master View'!M157-'Master View'!M16</f>
        <v>0</v>
      </c>
      <c r="N16" s="46">
        <f>'Master View'!N157-'Master View'!N16</f>
        <v>-134.04</v>
      </c>
    </row>
    <row r="17" spans="1:15" hidden="1" outlineLevel="1" x14ac:dyDescent="0.25">
      <c r="A17" t="s">
        <v>140</v>
      </c>
      <c r="B17" s="46">
        <f>'Master View'!B158-'Master View'!B17</f>
        <v>0</v>
      </c>
      <c r="C17" s="46">
        <f>'Master View'!C158-'Master View'!C17</f>
        <v>0</v>
      </c>
      <c r="D17" s="46">
        <f>'Master View'!D158-'Master View'!D17</f>
        <v>0</v>
      </c>
      <c r="E17" s="46">
        <f>'Master View'!E158-'Master View'!E17</f>
        <v>0</v>
      </c>
      <c r="F17" s="46">
        <f>'Master View'!F158-'Master View'!F17</f>
        <v>150</v>
      </c>
      <c r="G17" s="46">
        <f>'Master View'!G158-'Master View'!G17</f>
        <v>0</v>
      </c>
      <c r="H17" s="46">
        <f>'Master View'!H158-'Master View'!H17</f>
        <v>0</v>
      </c>
      <c r="I17" s="46">
        <f>'Master View'!I158-'Master View'!I17</f>
        <v>0</v>
      </c>
      <c r="J17" s="46">
        <f>'Master View'!J158-'Master View'!J17</f>
        <v>0</v>
      </c>
      <c r="K17" s="46">
        <f>'Master View'!K158-'Master View'!K17</f>
        <v>0</v>
      </c>
      <c r="L17" s="46">
        <f>'Master View'!L158-'Master View'!L17</f>
        <v>0</v>
      </c>
      <c r="M17" s="46">
        <f>'Master View'!M158-'Master View'!M17</f>
        <v>0</v>
      </c>
      <c r="N17" s="46">
        <f>'Master View'!N158-'Master View'!N17</f>
        <v>150</v>
      </c>
    </row>
    <row r="18" spans="1:15" hidden="1" outlineLevel="1" x14ac:dyDescent="0.25">
      <c r="A18" t="s">
        <v>141</v>
      </c>
      <c r="B18" s="46">
        <f>'Master View'!B159-'Master View'!B18</f>
        <v>0</v>
      </c>
      <c r="C18" s="46">
        <f>'Master View'!C159-'Master View'!C18</f>
        <v>0</v>
      </c>
      <c r="D18" s="46">
        <f>'Master View'!D159-'Master View'!D18</f>
        <v>0</v>
      </c>
      <c r="E18" s="46">
        <f>'Master View'!E159-'Master View'!E18</f>
        <v>0</v>
      </c>
      <c r="F18" s="46">
        <f>'Master View'!F159-'Master View'!F18</f>
        <v>70</v>
      </c>
      <c r="G18" s="46">
        <f>'Master View'!G159-'Master View'!G18</f>
        <v>0</v>
      </c>
      <c r="H18" s="46">
        <f>'Master View'!H159-'Master View'!H18</f>
        <v>0</v>
      </c>
      <c r="I18" s="46">
        <f>'Master View'!I159-'Master View'!I18</f>
        <v>0</v>
      </c>
      <c r="J18" s="46">
        <f>'Master View'!J159-'Master View'!J18</f>
        <v>0</v>
      </c>
      <c r="K18" s="46">
        <f>'Master View'!K159-'Master View'!K18</f>
        <v>0</v>
      </c>
      <c r="L18" s="46">
        <f>'Master View'!L159-'Master View'!L18</f>
        <v>0</v>
      </c>
      <c r="M18" s="46">
        <f>'Master View'!M159-'Master View'!M18</f>
        <v>0</v>
      </c>
      <c r="N18" s="46">
        <f>'Master View'!N159-'Master View'!N18</f>
        <v>70</v>
      </c>
    </row>
    <row r="19" spans="1:15" hidden="1" outlineLevel="1" x14ac:dyDescent="0.25">
      <c r="A19" t="s">
        <v>142</v>
      </c>
      <c r="B19" s="46">
        <f>'Master View'!B160-'Master View'!B19</f>
        <v>0</v>
      </c>
      <c r="C19" s="46">
        <f>'Master View'!C160-'Master View'!C19</f>
        <v>0</v>
      </c>
      <c r="D19" s="46">
        <f>'Master View'!D160-'Master View'!D19</f>
        <v>0</v>
      </c>
      <c r="E19" s="46">
        <f>'Master View'!E160-'Master View'!E19</f>
        <v>0</v>
      </c>
      <c r="F19" s="46">
        <f>'Master View'!F160-'Master View'!F19</f>
        <v>0</v>
      </c>
      <c r="G19" s="46">
        <f>'Master View'!G160-'Master View'!G19</f>
        <v>0</v>
      </c>
      <c r="H19" s="46">
        <f>'Master View'!H160-'Master View'!H19</f>
        <v>0</v>
      </c>
      <c r="I19" s="46">
        <f>'Master View'!I160-'Master View'!I19</f>
        <v>0</v>
      </c>
      <c r="J19" s="46">
        <f>'Master View'!J160-'Master View'!J19</f>
        <v>0</v>
      </c>
      <c r="K19" s="46">
        <f>'Master View'!K160-'Master View'!K19</f>
        <v>0</v>
      </c>
      <c r="L19" s="46">
        <f>'Master View'!L160-'Master View'!L19</f>
        <v>0</v>
      </c>
      <c r="M19" s="46">
        <f>'Master View'!M160-'Master View'!M19</f>
        <v>0</v>
      </c>
      <c r="N19" s="46">
        <f>'Master View'!N160-'Master View'!N19</f>
        <v>0</v>
      </c>
    </row>
    <row r="20" spans="1:15" hidden="1" outlineLevel="1" x14ac:dyDescent="0.25">
      <c r="A20" t="s">
        <v>111</v>
      </c>
      <c r="B20" s="46">
        <f>'Master View'!B161-'Master View'!B20</f>
        <v>0</v>
      </c>
      <c r="C20" s="46">
        <f>'Master View'!C161-'Master View'!C20</f>
        <v>0</v>
      </c>
      <c r="D20" s="46">
        <f>'Master View'!D161-'Master View'!D20</f>
        <v>0</v>
      </c>
      <c r="E20" s="46">
        <f>'Master View'!E161-'Master View'!E20</f>
        <v>0</v>
      </c>
      <c r="F20" s="46">
        <f>'Master View'!F161-'Master View'!F20</f>
        <v>3121.91</v>
      </c>
      <c r="G20" s="46">
        <f>'Master View'!G161-'Master View'!G20</f>
        <v>0</v>
      </c>
      <c r="H20" s="46">
        <f>'Master View'!H161-'Master View'!H20</f>
        <v>0</v>
      </c>
      <c r="I20" s="46">
        <f>'Master View'!I161-'Master View'!I20</f>
        <v>0</v>
      </c>
      <c r="J20" s="46">
        <f>'Master View'!J161-'Master View'!J20</f>
        <v>0</v>
      </c>
      <c r="K20" s="46">
        <f>'Master View'!K161-'Master View'!K20</f>
        <v>0</v>
      </c>
      <c r="L20" s="46">
        <f>'Master View'!L161-'Master View'!L20</f>
        <v>0</v>
      </c>
      <c r="M20" s="46">
        <f>'Master View'!M161-'Master View'!M20</f>
        <v>0</v>
      </c>
      <c r="N20" s="46">
        <f>'Master View'!N161-'Master View'!N20</f>
        <v>3121.91</v>
      </c>
    </row>
    <row r="21" spans="1:15" hidden="1" outlineLevel="1" x14ac:dyDescent="0.25">
      <c r="A21" t="s">
        <v>112</v>
      </c>
      <c r="B21" s="46">
        <f>'Master View'!B162-'Master View'!B21</f>
        <v>0</v>
      </c>
      <c r="C21" s="46">
        <f>'Master View'!C162-'Master View'!C21</f>
        <v>0</v>
      </c>
      <c r="D21" s="46">
        <f>'Master View'!D162-'Master View'!D21</f>
        <v>0</v>
      </c>
      <c r="E21" s="46">
        <f>'Master View'!E162-'Master View'!E21</f>
        <v>0</v>
      </c>
      <c r="F21" s="46">
        <f>'Master View'!F162-'Master View'!F21</f>
        <v>20</v>
      </c>
      <c r="G21" s="46">
        <f>'Master View'!G162-'Master View'!G21</f>
        <v>0</v>
      </c>
      <c r="H21" s="46">
        <f>'Master View'!H162-'Master View'!H21</f>
        <v>0</v>
      </c>
      <c r="I21" s="46">
        <f>'Master View'!I162-'Master View'!I21</f>
        <v>0</v>
      </c>
      <c r="J21" s="46">
        <f>'Master View'!J162-'Master View'!J21</f>
        <v>0</v>
      </c>
      <c r="K21" s="46">
        <f>'Master View'!K162-'Master View'!K21</f>
        <v>0</v>
      </c>
      <c r="L21" s="46">
        <f>'Master View'!L162-'Master View'!L21</f>
        <v>0</v>
      </c>
      <c r="M21" s="46">
        <f>'Master View'!M162-'Master View'!M21</f>
        <v>0</v>
      </c>
      <c r="N21" s="46">
        <f>'Master View'!N162-'Master View'!N21</f>
        <v>20</v>
      </c>
    </row>
    <row r="22" spans="1:15" hidden="1" outlineLevel="1" x14ac:dyDescent="0.25">
      <c r="A22" t="s">
        <v>113</v>
      </c>
      <c r="B22" s="46">
        <f>'Master View'!B163-'Master View'!B22</f>
        <v>0.83999999999997499</v>
      </c>
      <c r="C22" s="46">
        <f>'Master View'!C163-'Master View'!C22</f>
        <v>0</v>
      </c>
      <c r="D22" s="46">
        <f>'Master View'!D163-'Master View'!D22</f>
        <v>0</v>
      </c>
      <c r="E22" s="46">
        <f>'Master View'!E163-'Master View'!E22</f>
        <v>0</v>
      </c>
      <c r="F22" s="46">
        <f>'Master View'!F163-'Master View'!F22</f>
        <v>-311.93</v>
      </c>
      <c r="G22" s="46">
        <f>'Master View'!G163-'Master View'!G22</f>
        <v>0</v>
      </c>
      <c r="H22" s="46">
        <f>'Master View'!H163-'Master View'!H22</f>
        <v>0</v>
      </c>
      <c r="I22" s="46">
        <f>'Master View'!I163-'Master View'!I22</f>
        <v>0</v>
      </c>
      <c r="J22" s="46">
        <f>'Master View'!J163-'Master View'!J22</f>
        <v>0</v>
      </c>
      <c r="K22" s="46">
        <f>'Master View'!K163-'Master View'!K22</f>
        <v>0</v>
      </c>
      <c r="L22" s="46">
        <f>'Master View'!L163-'Master View'!L22</f>
        <v>0</v>
      </c>
      <c r="M22" s="46">
        <f>'Master View'!M163-'Master View'!M22</f>
        <v>0</v>
      </c>
      <c r="N22" s="46">
        <f>'Master View'!N163-'Master View'!N22</f>
        <v>-311.09000000000003</v>
      </c>
    </row>
    <row r="23" spans="1:15" hidden="1" outlineLevel="1" x14ac:dyDescent="0.25">
      <c r="A23" t="s">
        <v>143</v>
      </c>
      <c r="B23" s="46">
        <f>'Master View'!B164-'Master View'!B23</f>
        <v>0</v>
      </c>
      <c r="C23" s="46">
        <f>'Master View'!C164-'Master View'!C23</f>
        <v>0</v>
      </c>
      <c r="D23" s="46">
        <f>'Master View'!D164-'Master View'!D23</f>
        <v>0</v>
      </c>
      <c r="E23" s="46">
        <f>'Master View'!E164-'Master View'!E23</f>
        <v>0</v>
      </c>
      <c r="F23" s="46">
        <f>'Master View'!F164-'Master View'!F23</f>
        <v>350</v>
      </c>
      <c r="G23" s="46">
        <f>'Master View'!G164-'Master View'!G23</f>
        <v>0</v>
      </c>
      <c r="H23" s="46">
        <f>'Master View'!H164-'Master View'!H23</f>
        <v>0</v>
      </c>
      <c r="I23" s="46">
        <f>'Master View'!I164-'Master View'!I23</f>
        <v>0</v>
      </c>
      <c r="J23" s="46">
        <f>'Master View'!J164-'Master View'!J23</f>
        <v>0</v>
      </c>
      <c r="K23" s="46">
        <f>'Master View'!K164-'Master View'!K23</f>
        <v>0</v>
      </c>
      <c r="L23" s="46">
        <f>'Master View'!L164-'Master View'!L23</f>
        <v>0</v>
      </c>
      <c r="M23" s="46">
        <f>'Master View'!M164-'Master View'!M23</f>
        <v>0</v>
      </c>
      <c r="N23" s="46">
        <f>'Master View'!N164-'Master View'!N23</f>
        <v>350</v>
      </c>
    </row>
    <row r="24" spans="1:15" hidden="1" outlineLevel="1" x14ac:dyDescent="0.25">
      <c r="A24" t="s">
        <v>144</v>
      </c>
      <c r="B24" s="46">
        <f>'Master View'!B165-'Master View'!B24</f>
        <v>0</v>
      </c>
      <c r="C24" s="46">
        <f>'Master View'!C165-'Master View'!C24</f>
        <v>0</v>
      </c>
      <c r="D24" s="46">
        <f>'Master View'!D165-'Master View'!D24</f>
        <v>0</v>
      </c>
      <c r="E24" s="46">
        <f>'Master View'!E165-'Master View'!E24</f>
        <v>0</v>
      </c>
      <c r="F24" s="46">
        <f>'Master View'!F165-'Master View'!F24</f>
        <v>50</v>
      </c>
      <c r="G24" s="46">
        <f>'Master View'!G165-'Master View'!G24</f>
        <v>0</v>
      </c>
      <c r="H24" s="46">
        <f>'Master View'!H165-'Master View'!H24</f>
        <v>0</v>
      </c>
      <c r="I24" s="46">
        <f>'Master View'!I165-'Master View'!I24</f>
        <v>0</v>
      </c>
      <c r="J24" s="46">
        <f>'Master View'!J165-'Master View'!J24</f>
        <v>0</v>
      </c>
      <c r="K24" s="46">
        <f>'Master View'!K165-'Master View'!K24</f>
        <v>0</v>
      </c>
      <c r="L24" s="46">
        <f>'Master View'!L165-'Master View'!L24</f>
        <v>0</v>
      </c>
      <c r="M24" s="46">
        <f>'Master View'!M165-'Master View'!M24</f>
        <v>0</v>
      </c>
      <c r="N24" s="46">
        <f>'Master View'!N165-'Master View'!N24</f>
        <v>50</v>
      </c>
    </row>
    <row r="25" spans="1:15" hidden="1" outlineLevel="1" x14ac:dyDescent="0.25">
      <c r="A25" s="74" t="s">
        <v>220</v>
      </c>
      <c r="B25" s="46">
        <f>'Master View'!B166-'Master View'!B25</f>
        <v>0</v>
      </c>
      <c r="C25" s="46">
        <f>'Master View'!C166-'Master View'!C25</f>
        <v>0</v>
      </c>
      <c r="D25" s="46">
        <f>'Master View'!D166-'Master View'!D25</f>
        <v>0</v>
      </c>
      <c r="E25" s="46">
        <f>'Master View'!E166-'Master View'!E25</f>
        <v>0</v>
      </c>
      <c r="F25" s="46">
        <f>'Master View'!F166-'Master View'!F25</f>
        <v>-520</v>
      </c>
      <c r="G25" s="46">
        <f>'Master View'!G166-'Master View'!G25</f>
        <v>0</v>
      </c>
      <c r="H25" s="46">
        <f>'Master View'!H166-'Master View'!H25</f>
        <v>0</v>
      </c>
      <c r="I25" s="46">
        <f>'Master View'!I166-'Master View'!I25</f>
        <v>0</v>
      </c>
      <c r="J25" s="46">
        <f>'Master View'!J166-'Master View'!J25</f>
        <v>0</v>
      </c>
      <c r="K25" s="46">
        <f>'Master View'!K166-'Master View'!K25</f>
        <v>0</v>
      </c>
      <c r="L25" s="46">
        <f>'Master View'!L166-'Master View'!L25</f>
        <v>0</v>
      </c>
      <c r="M25" s="46">
        <f>'Master View'!M166-'Master View'!M25</f>
        <v>0</v>
      </c>
      <c r="N25" s="46">
        <f>'Master View'!N166-'Master View'!N25</f>
        <v>-520</v>
      </c>
    </row>
    <row r="26" spans="1:15" hidden="1" outlineLevel="1" x14ac:dyDescent="0.25">
      <c r="A26" t="s">
        <v>114</v>
      </c>
      <c r="B26" s="46">
        <f>'Master View'!B167-'Master View'!B26</f>
        <v>2.8299999999999983</v>
      </c>
      <c r="C26" s="46">
        <f>'Master View'!C167-'Master View'!C26</f>
        <v>-2.6199999999999974</v>
      </c>
      <c r="D26" s="46">
        <f>'Master View'!D167-'Master View'!D26</f>
        <v>25.85</v>
      </c>
      <c r="E26" s="46">
        <f>'Master View'!E167-'Master View'!E26</f>
        <v>-31.22</v>
      </c>
      <c r="F26" s="46">
        <f>'Master View'!F167-'Master View'!F26</f>
        <v>23.900000000000006</v>
      </c>
      <c r="G26" s="46">
        <f>'Master View'!G167-'Master View'!G26</f>
        <v>0</v>
      </c>
      <c r="H26" s="46">
        <f>'Master View'!H167-'Master View'!H26</f>
        <v>-33.81</v>
      </c>
      <c r="I26" s="46">
        <f>'Master View'!I167-'Master View'!I26</f>
        <v>0</v>
      </c>
      <c r="J26" s="46">
        <f>'Master View'!J167-'Master View'!J26</f>
        <v>0</v>
      </c>
      <c r="K26" s="46">
        <f>'Master View'!K167-'Master View'!K26</f>
        <v>0</v>
      </c>
      <c r="L26" s="46">
        <f>'Master View'!L167-'Master View'!L26</f>
        <v>0</v>
      </c>
      <c r="M26" s="46">
        <f>'Master View'!M167-'Master View'!M26</f>
        <v>0</v>
      </c>
      <c r="N26" s="46">
        <f>'Master View'!N167-'Master View'!N26</f>
        <v>-15.069999999999936</v>
      </c>
    </row>
    <row r="27" spans="1:15" hidden="1" outlineLevel="1" x14ac:dyDescent="0.25">
      <c r="A27" t="s">
        <v>145</v>
      </c>
      <c r="B27" s="46">
        <f>'Master View'!B168-'Master View'!B27</f>
        <v>0</v>
      </c>
      <c r="C27" s="46">
        <f>'Master View'!C168-'Master View'!C27</f>
        <v>0</v>
      </c>
      <c r="D27" s="46">
        <f>'Master View'!D168-'Master View'!D27</f>
        <v>0</v>
      </c>
      <c r="E27" s="46">
        <f>'Master View'!E168-'Master View'!E27</f>
        <v>0</v>
      </c>
      <c r="F27" s="46">
        <f>'Master View'!F168-'Master View'!F27</f>
        <v>-280.47000000000003</v>
      </c>
      <c r="G27" s="46">
        <f>'Master View'!G168-'Master View'!G27</f>
        <v>0</v>
      </c>
      <c r="H27" s="46">
        <f>'Master View'!H168-'Master View'!H27</f>
        <v>0</v>
      </c>
      <c r="I27" s="46">
        <f>'Master View'!I168-'Master View'!I27</f>
        <v>0</v>
      </c>
      <c r="J27" s="46">
        <f>'Master View'!J168-'Master View'!J27</f>
        <v>0</v>
      </c>
      <c r="K27" s="46">
        <f>'Master View'!K168-'Master View'!K27</f>
        <v>0</v>
      </c>
      <c r="L27" s="46">
        <f>'Master View'!L168-'Master View'!L27</f>
        <v>0</v>
      </c>
      <c r="M27" s="46">
        <f>'Master View'!M168-'Master View'!M27</f>
        <v>0</v>
      </c>
      <c r="N27" s="46">
        <f>'Master View'!N168-'Master View'!N27</f>
        <v>-280.47000000000003</v>
      </c>
    </row>
    <row r="28" spans="1:15" hidden="1" outlineLevel="1" x14ac:dyDescent="0.25">
      <c r="A28" t="s">
        <v>115</v>
      </c>
      <c r="B28" s="46">
        <f>'Master View'!B169-'Master View'!B28</f>
        <v>3.2000000000000028</v>
      </c>
      <c r="C28" s="46">
        <f>'Master View'!C169-'Master View'!C28</f>
        <v>0</v>
      </c>
      <c r="D28" s="46">
        <f>'Master View'!D169-'Master View'!D28</f>
        <v>0</v>
      </c>
      <c r="E28" s="46">
        <f>'Master View'!E169-'Master View'!E28</f>
        <v>0</v>
      </c>
      <c r="F28" s="46">
        <f>'Master View'!F169-'Master View'!F28</f>
        <v>-16.159999999999997</v>
      </c>
      <c r="G28" s="46">
        <f>'Master View'!G169-'Master View'!G28</f>
        <v>0</v>
      </c>
      <c r="H28" s="46">
        <f>'Master View'!H169-'Master View'!H28</f>
        <v>0</v>
      </c>
      <c r="I28" s="46">
        <f>'Master View'!I169-'Master View'!I28</f>
        <v>0</v>
      </c>
      <c r="J28" s="46">
        <f>'Master View'!J169-'Master View'!J28</f>
        <v>0</v>
      </c>
      <c r="K28" s="46">
        <f>'Master View'!K169-'Master View'!K28</f>
        <v>0</v>
      </c>
      <c r="L28" s="46">
        <f>'Master View'!L169-'Master View'!L28</f>
        <v>0</v>
      </c>
      <c r="M28" s="46">
        <f>'Master View'!M169-'Master View'!M28</f>
        <v>0</v>
      </c>
      <c r="N28" s="46">
        <f>'Master View'!N169-'Master View'!N28</f>
        <v>-12.95999999999998</v>
      </c>
    </row>
    <row r="29" spans="1:15" s="134" customFormat="1" hidden="1" outlineLevel="1" x14ac:dyDescent="0.25">
      <c r="A29" s="134" t="s">
        <v>146</v>
      </c>
      <c r="B29" s="135">
        <f>'Master View'!B170-'Master View'!B29</f>
        <v>0</v>
      </c>
      <c r="C29" s="135">
        <f>'Master View'!C170-'Master View'!C29</f>
        <v>0</v>
      </c>
      <c r="D29" s="135">
        <f>'Master View'!D170-'Master View'!D29</f>
        <v>0</v>
      </c>
      <c r="E29" s="135">
        <f>'Master View'!E170-'Master View'!E29</f>
        <v>0</v>
      </c>
      <c r="F29" s="135">
        <f>'Master View'!F170-'Master View'!F29</f>
        <v>-144.5</v>
      </c>
      <c r="G29" s="135">
        <f>'Master View'!G170-'Master View'!G29</f>
        <v>0</v>
      </c>
      <c r="H29" s="135">
        <f>'Master View'!H170-'Master View'!H29</f>
        <v>0</v>
      </c>
      <c r="I29" s="135">
        <f>'Master View'!I170-'Master View'!I29</f>
        <v>0</v>
      </c>
      <c r="J29" s="135">
        <f>'Master View'!J170-'Master View'!J29</f>
        <v>0</v>
      </c>
      <c r="K29" s="135">
        <f>'Master View'!K170-'Master View'!K29</f>
        <v>0</v>
      </c>
      <c r="L29" s="135">
        <f>'Master View'!L170-'Master View'!L29</f>
        <v>0</v>
      </c>
      <c r="M29" s="135">
        <f>'Master View'!M170-'Master View'!M29</f>
        <v>0</v>
      </c>
      <c r="N29" s="135">
        <f>'Master View'!N170-'Master View'!N29</f>
        <v>-144.5</v>
      </c>
    </row>
    <row r="30" spans="1:15" s="17" customFormat="1" hidden="1" outlineLevel="1" x14ac:dyDescent="0.25">
      <c r="A30" s="134" t="s">
        <v>221</v>
      </c>
      <c r="B30" s="135">
        <f>'Master View'!B171-'Master View'!B30</f>
        <v>0</v>
      </c>
      <c r="C30" s="135">
        <f>'Master View'!C171-'Master View'!C30</f>
        <v>0</v>
      </c>
      <c r="D30" s="135">
        <f>'Master View'!D171-'Master View'!D30</f>
        <v>0</v>
      </c>
      <c r="E30" s="135">
        <f>'Master View'!E171-'Master View'!E30</f>
        <v>0</v>
      </c>
      <c r="F30" s="135">
        <f>'Master View'!F171-'Master View'!F30</f>
        <v>-200</v>
      </c>
      <c r="G30" s="135">
        <f>'Master View'!G171-'Master View'!G30</f>
        <v>0</v>
      </c>
      <c r="H30" s="135">
        <f>'Master View'!H171-'Master View'!H30</f>
        <v>0</v>
      </c>
      <c r="I30" s="135">
        <f>'Master View'!I171-'Master View'!I30</f>
        <v>0</v>
      </c>
      <c r="J30" s="135">
        <f>'Master View'!J171-'Master View'!J30</f>
        <v>0</v>
      </c>
      <c r="K30" s="135">
        <f>'Master View'!K171-'Master View'!K30</f>
        <v>0</v>
      </c>
      <c r="L30" s="135">
        <f>'Master View'!L171-'Master View'!L30</f>
        <v>0</v>
      </c>
      <c r="M30" s="135">
        <f>'Master View'!M171-'Master View'!M30</f>
        <v>0</v>
      </c>
      <c r="N30" s="135">
        <f>'Master View'!N171-'Master View'!N30</f>
        <v>-200</v>
      </c>
      <c r="O30" s="136"/>
    </row>
    <row r="31" spans="1:15" s="134" customFormat="1" hidden="1" outlineLevel="1" x14ac:dyDescent="0.25">
      <c r="A31" s="134" t="s">
        <v>147</v>
      </c>
      <c r="B31" s="135">
        <f>'Master View'!B172-'Master View'!B31</f>
        <v>0</v>
      </c>
      <c r="C31" s="135">
        <f>'Master View'!C172-'Master View'!C31</f>
        <v>0</v>
      </c>
      <c r="D31" s="135">
        <f>'Master View'!D172-'Master View'!D31</f>
        <v>0</v>
      </c>
      <c r="E31" s="135">
        <f>'Master View'!E172-'Master View'!E31</f>
        <v>0</v>
      </c>
      <c r="F31" s="135">
        <f>'Master View'!F172-'Master View'!F31</f>
        <v>20</v>
      </c>
      <c r="G31" s="135">
        <f>'Master View'!G172-'Master View'!G31</f>
        <v>0</v>
      </c>
      <c r="H31" s="135">
        <f>'Master View'!H172-'Master View'!H31</f>
        <v>0</v>
      </c>
      <c r="I31" s="135">
        <f>'Master View'!I172-'Master View'!I31</f>
        <v>0</v>
      </c>
      <c r="J31" s="135">
        <f>'Master View'!J172-'Master View'!J31</f>
        <v>0</v>
      </c>
      <c r="K31" s="135">
        <f>'Master View'!K172-'Master View'!K31</f>
        <v>0</v>
      </c>
      <c r="L31" s="135">
        <f>'Master View'!L172-'Master View'!L31</f>
        <v>0</v>
      </c>
      <c r="M31" s="135">
        <f>'Master View'!M172-'Master View'!M31</f>
        <v>0</v>
      </c>
      <c r="N31" s="135">
        <f>'Master View'!N172-'Master View'!N31</f>
        <v>20</v>
      </c>
    </row>
    <row r="32" spans="1:15" s="50" customFormat="1" collapsed="1" x14ac:dyDescent="0.25">
      <c r="A32" s="42" t="s">
        <v>51</v>
      </c>
      <c r="B32" s="48">
        <f>'Master View'!B173-'Master View'!B32</f>
        <v>0</v>
      </c>
      <c r="C32" s="48">
        <f>'Master View'!C173-'Master View'!C32</f>
        <v>0</v>
      </c>
      <c r="D32" s="48">
        <f>'Master View'!D173-'Master View'!D32</f>
        <v>0</v>
      </c>
      <c r="E32" s="48">
        <f>'Master View'!E173-'Master View'!E32</f>
        <v>0</v>
      </c>
      <c r="F32" s="48">
        <f>'Master View'!F173-'Master View'!F32</f>
        <v>0</v>
      </c>
      <c r="G32" s="48">
        <f>'Master View'!G173-'Master View'!G32</f>
        <v>0</v>
      </c>
      <c r="H32" s="48">
        <f>'Master View'!H173-'Master View'!H32</f>
        <v>-7</v>
      </c>
      <c r="I32" s="48">
        <f>'Master View'!I173-'Master View'!I32</f>
        <v>50</v>
      </c>
      <c r="J32" s="48">
        <f>'Master View'!J173-'Master View'!J32</f>
        <v>0</v>
      </c>
      <c r="K32" s="48">
        <f>'Master View'!K173-'Master View'!K32</f>
        <v>0</v>
      </c>
      <c r="L32" s="48">
        <f>'Master View'!L173-'Master View'!L32</f>
        <v>0</v>
      </c>
      <c r="M32" s="48">
        <f>'Master View'!M173-'Master View'!M32</f>
        <v>0</v>
      </c>
      <c r="N32" s="48">
        <f>'Master View'!N173-'Master View'!N32</f>
        <v>43</v>
      </c>
    </row>
    <row r="33" spans="1:14" s="50" customFormat="1" x14ac:dyDescent="0.25">
      <c r="A33" s="41" t="s">
        <v>53</v>
      </c>
      <c r="B33" s="47">
        <f>'Master View'!B174-'Master View'!B33</f>
        <v>0</v>
      </c>
      <c r="C33" s="47">
        <f>'Master View'!C174-'Master View'!C33</f>
        <v>0</v>
      </c>
      <c r="D33" s="47">
        <f>'Master View'!D174-'Master View'!D33</f>
        <v>0</v>
      </c>
      <c r="E33" s="47">
        <f>'Master View'!E174-'Master View'!E33</f>
        <v>0</v>
      </c>
      <c r="F33" s="47">
        <f>'Master View'!F174-'Master View'!F33</f>
        <v>399.84000000000003</v>
      </c>
      <c r="G33" s="47">
        <f>'Master View'!G174-'Master View'!G33</f>
        <v>-210.94</v>
      </c>
      <c r="H33" s="47">
        <f>'Master View'!H174-'Master View'!H33</f>
        <v>0</v>
      </c>
      <c r="I33" s="47">
        <f>'Master View'!I174-'Master View'!I33</f>
        <v>0</v>
      </c>
      <c r="J33" s="47">
        <f>'Master View'!J174-'Master View'!J33</f>
        <v>0</v>
      </c>
      <c r="K33" s="47">
        <f>'Master View'!K174-'Master View'!K33</f>
        <v>0</v>
      </c>
      <c r="L33" s="47">
        <f>'Master View'!L174-'Master View'!L33</f>
        <v>0</v>
      </c>
      <c r="M33" s="47">
        <f>'Master View'!M174-'Master View'!M33</f>
        <v>0</v>
      </c>
      <c r="N33" s="47">
        <f>'Master View'!N174-'Master View'!N33</f>
        <v>188.89999999999998</v>
      </c>
    </row>
    <row r="34" spans="1:14" s="50" customFormat="1" x14ac:dyDescent="0.25">
      <c r="A34" s="41" t="s">
        <v>191</v>
      </c>
      <c r="B34" s="47">
        <f>'Master View'!B175-'Master View'!B34</f>
        <v>-87.38</v>
      </c>
      <c r="C34" s="47">
        <f>'Master View'!C175-'Master View'!C34</f>
        <v>-8</v>
      </c>
      <c r="D34" s="47">
        <f>'Master View'!D175-'Master View'!D34</f>
        <v>500</v>
      </c>
      <c r="E34" s="47">
        <f>'Master View'!E175-'Master View'!E34</f>
        <v>1980</v>
      </c>
      <c r="F34" s="47">
        <f>'Master View'!F175-'Master View'!F34</f>
        <v>510</v>
      </c>
      <c r="G34" s="47">
        <f>'Master View'!G175-'Master View'!G34</f>
        <v>-368.94</v>
      </c>
      <c r="H34" s="47">
        <f>'Master View'!H175-'Master View'!H34</f>
        <v>422.94000000000005</v>
      </c>
      <c r="I34" s="47">
        <f>'Master View'!I175-'Master View'!I34</f>
        <v>95</v>
      </c>
      <c r="J34" s="47">
        <f>'Master View'!J175-'Master View'!J34</f>
        <v>-1000</v>
      </c>
      <c r="K34" s="47">
        <f>'Master View'!K175-'Master View'!K34</f>
        <v>0</v>
      </c>
      <c r="L34" s="47">
        <f>'Master View'!L175-'Master View'!L34</f>
        <v>0</v>
      </c>
      <c r="M34" s="47">
        <f>'Master View'!M175-'Master View'!M34</f>
        <v>0</v>
      </c>
      <c r="N34" s="47">
        <f>'Master View'!N175-'Master View'!N34</f>
        <v>2043.619999999999</v>
      </c>
    </row>
    <row r="35" spans="1:14" s="50" customFormat="1" hidden="1" outlineLevel="1" x14ac:dyDescent="0.25">
      <c r="A35" s="34" t="s">
        <v>1</v>
      </c>
      <c r="B35" s="49">
        <f>'Master View'!B176-'Master View'!B35</f>
        <v>-95.28</v>
      </c>
      <c r="C35" s="49">
        <f>'Master View'!C176-'Master View'!C35</f>
        <v>0</v>
      </c>
      <c r="D35" s="49">
        <f>'Master View'!D176-'Master View'!D35</f>
        <v>0</v>
      </c>
      <c r="E35" s="49">
        <f>'Master View'!E176-'Master View'!E35</f>
        <v>1325</v>
      </c>
      <c r="F35" s="49">
        <f>'Master View'!F176-'Master View'!F35</f>
        <v>60</v>
      </c>
      <c r="G35" s="49">
        <f>'Master View'!G176-'Master View'!G35</f>
        <v>-35</v>
      </c>
      <c r="H35" s="49">
        <f>'Master View'!H176-'Master View'!H35</f>
        <v>-1017.06</v>
      </c>
      <c r="I35" s="49">
        <f>'Master View'!I176-'Master View'!I35</f>
        <v>0</v>
      </c>
      <c r="J35" s="49">
        <f>'Master View'!J176-'Master View'!J35</f>
        <v>0</v>
      </c>
      <c r="K35" s="49">
        <f>'Master View'!K176-'Master View'!K35</f>
        <v>0</v>
      </c>
      <c r="L35" s="49">
        <f>'Master View'!L176-'Master View'!L35</f>
        <v>0</v>
      </c>
      <c r="M35" s="49">
        <f>'Master View'!M176-'Master View'!M35</f>
        <v>0</v>
      </c>
      <c r="N35" s="49">
        <f>'Master View'!N176-'Master View'!N35</f>
        <v>237.65999999999985</v>
      </c>
    </row>
    <row r="36" spans="1:14" hidden="1" outlineLevel="2" x14ac:dyDescent="0.25">
      <c r="A36" t="s">
        <v>174</v>
      </c>
      <c r="B36" s="46">
        <f>'Master View'!B177-'Master View'!B36</f>
        <v>0</v>
      </c>
      <c r="C36" s="46">
        <f>'Master View'!C177-'Master View'!C36</f>
        <v>0</v>
      </c>
      <c r="D36" s="46">
        <f>'Master View'!D177-'Master View'!D36</f>
        <v>0</v>
      </c>
      <c r="E36" s="46">
        <f>'Master View'!E177-'Master View'!E36</f>
        <v>160</v>
      </c>
      <c r="F36" s="46">
        <f>'Master View'!F177-'Master View'!F36</f>
        <v>0</v>
      </c>
      <c r="G36" s="46">
        <f>'Master View'!G177-'Master View'!G36</f>
        <v>-40</v>
      </c>
      <c r="H36" s="46">
        <f>'Master View'!H177-'Master View'!H36</f>
        <v>-100</v>
      </c>
      <c r="I36" s="46">
        <f>'Master View'!I177-'Master View'!I36</f>
        <v>0</v>
      </c>
      <c r="J36" s="46">
        <f>'Master View'!J177-'Master View'!J36</f>
        <v>0</v>
      </c>
      <c r="K36" s="46">
        <f>'Master View'!K177-'Master View'!K36</f>
        <v>0</v>
      </c>
      <c r="L36" s="46">
        <f>'Master View'!L177-'Master View'!L36</f>
        <v>0</v>
      </c>
      <c r="M36" s="46">
        <f>'Master View'!M177-'Master View'!M36</f>
        <v>0</v>
      </c>
      <c r="N36" s="46">
        <f>'Master View'!N177-'Master View'!N36</f>
        <v>20</v>
      </c>
    </row>
    <row r="37" spans="1:14" hidden="1" outlineLevel="2" x14ac:dyDescent="0.25">
      <c r="A37" t="s">
        <v>41</v>
      </c>
      <c r="B37" s="46">
        <f>'Master View'!B178-'Master View'!B37</f>
        <v>-95.28</v>
      </c>
      <c r="C37" s="46">
        <f>'Master View'!C178-'Master View'!C37</f>
        <v>0</v>
      </c>
      <c r="D37" s="46">
        <f>'Master View'!D178-'Master View'!D37</f>
        <v>0</v>
      </c>
      <c r="E37" s="46">
        <f>'Master View'!E178-'Master View'!E37</f>
        <v>1050</v>
      </c>
      <c r="F37" s="46">
        <f>'Master View'!F178-'Master View'!F37</f>
        <v>0</v>
      </c>
      <c r="G37" s="46">
        <f>'Master View'!G178-'Master View'!G37</f>
        <v>0</v>
      </c>
      <c r="H37" s="46">
        <f>'Master View'!H178-'Master View'!H37</f>
        <v>-539.75</v>
      </c>
      <c r="I37" s="46">
        <f>'Master View'!I178-'Master View'!I37</f>
        <v>0</v>
      </c>
      <c r="J37" s="46">
        <f>'Master View'!J178-'Master View'!J37</f>
        <v>0</v>
      </c>
      <c r="K37" s="46">
        <f>'Master View'!K178-'Master View'!K37</f>
        <v>0</v>
      </c>
      <c r="L37" s="46">
        <f>'Master View'!L178-'Master View'!L37</f>
        <v>0</v>
      </c>
      <c r="M37" s="46">
        <f>'Master View'!M178-'Master View'!M37</f>
        <v>0</v>
      </c>
      <c r="N37" s="46">
        <f>'Master View'!N178-'Master View'!N37</f>
        <v>414.97</v>
      </c>
    </row>
    <row r="38" spans="1:14" hidden="1" outlineLevel="2" x14ac:dyDescent="0.25">
      <c r="A38" t="s">
        <v>177</v>
      </c>
      <c r="B38" s="46">
        <f>'Master View'!B179-'Master View'!B38</f>
        <v>0</v>
      </c>
      <c r="C38" s="46">
        <f>'Master View'!C179-'Master View'!C38</f>
        <v>-200</v>
      </c>
      <c r="D38" s="46">
        <f>'Master View'!D179-'Master View'!D38</f>
        <v>0</v>
      </c>
      <c r="E38" s="46">
        <f>'Master View'!E179-'Master View'!E38</f>
        <v>0</v>
      </c>
      <c r="F38" s="46">
        <f>'Master View'!F179-'Master View'!F38</f>
        <v>0</v>
      </c>
      <c r="G38" s="46">
        <f>'Master View'!G179-'Master View'!G38</f>
        <v>0</v>
      </c>
      <c r="H38" s="46">
        <f>'Master View'!H179-'Master View'!H38</f>
        <v>-300</v>
      </c>
      <c r="I38" s="46">
        <f>'Master View'!I179-'Master View'!I38</f>
        <v>0</v>
      </c>
      <c r="J38" s="46">
        <f>'Master View'!J179-'Master View'!J38</f>
        <v>0</v>
      </c>
      <c r="K38" s="46">
        <f>'Master View'!K179-'Master View'!K38</f>
        <v>0</v>
      </c>
      <c r="L38" s="46">
        <f>'Master View'!L179-'Master View'!L38</f>
        <v>-1000</v>
      </c>
      <c r="M38" s="46">
        <f>'Master View'!M179-'Master View'!M38</f>
        <v>0</v>
      </c>
      <c r="N38" s="46">
        <f>'Master View'!N179-'Master View'!N38</f>
        <v>-1500</v>
      </c>
    </row>
    <row r="39" spans="1:14" hidden="1" outlineLevel="2" x14ac:dyDescent="0.25">
      <c r="A39" t="s">
        <v>164</v>
      </c>
      <c r="B39" s="46">
        <f>'Master View'!B180-'Master View'!B39</f>
        <v>0</v>
      </c>
      <c r="C39" s="46">
        <f>'Master View'!C180-'Master View'!C39</f>
        <v>200</v>
      </c>
      <c r="D39" s="46">
        <f>'Master View'!D180-'Master View'!D39</f>
        <v>0</v>
      </c>
      <c r="E39" s="46">
        <f>'Master View'!E180-'Master View'!E39</f>
        <v>0</v>
      </c>
      <c r="F39" s="46">
        <f>'Master View'!F180-'Master View'!F39</f>
        <v>0</v>
      </c>
      <c r="G39" s="46">
        <f>'Master View'!G180-'Master View'!G39</f>
        <v>0</v>
      </c>
      <c r="H39" s="46">
        <f>'Master View'!H180-'Master View'!H39</f>
        <v>0</v>
      </c>
      <c r="I39" s="46">
        <f>'Master View'!I180-'Master View'!I39</f>
        <v>0</v>
      </c>
      <c r="J39" s="46">
        <f>'Master View'!J180-'Master View'!J39</f>
        <v>0</v>
      </c>
      <c r="K39" s="46">
        <f>'Master View'!K180-'Master View'!K39</f>
        <v>0</v>
      </c>
      <c r="L39" s="46">
        <f>'Master View'!L180-'Master View'!L39</f>
        <v>1000</v>
      </c>
      <c r="M39" s="46">
        <f>'Master View'!M180-'Master View'!M39</f>
        <v>0</v>
      </c>
      <c r="N39" s="46">
        <f>'Master View'!N180-'Master View'!N39</f>
        <v>1200</v>
      </c>
    </row>
    <row r="40" spans="1:14" hidden="1" outlineLevel="2" x14ac:dyDescent="0.25">
      <c r="A40" t="s">
        <v>172</v>
      </c>
      <c r="B40" s="46">
        <f>'Master View'!B181-'Master View'!B40</f>
        <v>0</v>
      </c>
      <c r="C40" s="46">
        <f>'Master View'!C181-'Master View'!C40</f>
        <v>0</v>
      </c>
      <c r="D40" s="46">
        <f>'Master View'!D181-'Master View'!D40</f>
        <v>0</v>
      </c>
      <c r="E40" s="46">
        <f>'Master View'!E181-'Master View'!E40</f>
        <v>5</v>
      </c>
      <c r="F40" s="46">
        <f>'Master View'!F181-'Master View'!F40</f>
        <v>0</v>
      </c>
      <c r="G40" s="46">
        <f>'Master View'!G181-'Master View'!G40</f>
        <v>5</v>
      </c>
      <c r="H40" s="46">
        <f>'Master View'!H181-'Master View'!H40</f>
        <v>-17.309999999999999</v>
      </c>
      <c r="I40" s="46">
        <f>'Master View'!I181-'Master View'!I40</f>
        <v>0</v>
      </c>
      <c r="J40" s="46">
        <f>'Master View'!J181-'Master View'!J40</f>
        <v>0</v>
      </c>
      <c r="K40" s="46">
        <f>'Master View'!K181-'Master View'!K40</f>
        <v>0</v>
      </c>
      <c r="L40" s="46">
        <f>'Master View'!L181-'Master View'!L40</f>
        <v>0</v>
      </c>
      <c r="M40" s="46">
        <f>'Master View'!M181-'Master View'!M40</f>
        <v>0</v>
      </c>
      <c r="N40" s="46">
        <f>'Master View'!N181-'Master View'!N40</f>
        <v>-7.3099999999999987</v>
      </c>
    </row>
    <row r="41" spans="1:14" hidden="1" outlineLevel="2" x14ac:dyDescent="0.25">
      <c r="A41" t="s">
        <v>20</v>
      </c>
      <c r="B41" s="46">
        <f>'Master View'!B182-'Master View'!B41</f>
        <v>0</v>
      </c>
      <c r="C41" s="46">
        <f>'Master View'!C182-'Master View'!C41</f>
        <v>0</v>
      </c>
      <c r="D41" s="46">
        <f>'Master View'!D182-'Master View'!D41</f>
        <v>0</v>
      </c>
      <c r="E41" s="46">
        <f>'Master View'!E182-'Master View'!E41</f>
        <v>110</v>
      </c>
      <c r="F41" s="46">
        <f>'Master View'!F182-'Master View'!F41</f>
        <v>0</v>
      </c>
      <c r="G41" s="46">
        <f>'Master View'!G182-'Master View'!G41</f>
        <v>0</v>
      </c>
      <c r="H41" s="46">
        <f>'Master View'!H182-'Master View'!H41</f>
        <v>0</v>
      </c>
      <c r="I41" s="46">
        <f>'Master View'!I182-'Master View'!I41</f>
        <v>0</v>
      </c>
      <c r="J41" s="46">
        <f>'Master View'!J182-'Master View'!J41</f>
        <v>0</v>
      </c>
      <c r="K41" s="46">
        <f>'Master View'!K182-'Master View'!K41</f>
        <v>0</v>
      </c>
      <c r="L41" s="46">
        <f>'Master View'!L182-'Master View'!L41</f>
        <v>0</v>
      </c>
      <c r="M41" s="46">
        <f>'Master View'!M182-'Master View'!M41</f>
        <v>0</v>
      </c>
      <c r="N41" s="46">
        <f>'Master View'!N182-'Master View'!N41</f>
        <v>110</v>
      </c>
    </row>
    <row r="42" spans="1:14" hidden="1" outlineLevel="2" x14ac:dyDescent="0.25">
      <c r="A42" t="s">
        <v>21</v>
      </c>
      <c r="B42" s="46">
        <f>'Master View'!B183-'Master View'!B42</f>
        <v>0</v>
      </c>
      <c r="C42" s="46">
        <f>'Master View'!C183-'Master View'!C42</f>
        <v>0</v>
      </c>
      <c r="D42" s="46">
        <f>'Master View'!D183-'Master View'!D42</f>
        <v>0</v>
      </c>
      <c r="E42" s="46">
        <f>'Master View'!E183-'Master View'!E42</f>
        <v>0</v>
      </c>
      <c r="F42" s="46">
        <f>'Master View'!F183-'Master View'!F42</f>
        <v>60</v>
      </c>
      <c r="G42" s="46">
        <f>'Master View'!G183-'Master View'!G42</f>
        <v>0</v>
      </c>
      <c r="H42" s="46">
        <f>'Master View'!H183-'Master View'!H42</f>
        <v>0</v>
      </c>
      <c r="I42" s="46">
        <f>'Master View'!I183-'Master View'!I42</f>
        <v>0</v>
      </c>
      <c r="J42" s="46">
        <f>'Master View'!J183-'Master View'!J42</f>
        <v>0</v>
      </c>
      <c r="K42" s="46">
        <f>'Master View'!K183-'Master View'!K42</f>
        <v>0</v>
      </c>
      <c r="L42" s="46">
        <f>'Master View'!L183-'Master View'!L42</f>
        <v>0</v>
      </c>
      <c r="M42" s="46">
        <f>'Master View'!M183-'Master View'!M42</f>
        <v>0</v>
      </c>
      <c r="N42" s="46">
        <f>'Master View'!N183-'Master View'!N42</f>
        <v>60</v>
      </c>
    </row>
    <row r="43" spans="1:14" hidden="1" outlineLevel="2" x14ac:dyDescent="0.25">
      <c r="A43" t="s">
        <v>22</v>
      </c>
      <c r="B43" s="46">
        <f>'Master View'!B184-'Master View'!B43</f>
        <v>0</v>
      </c>
      <c r="C43" s="46">
        <f>'Master View'!C184-'Master View'!C43</f>
        <v>0</v>
      </c>
      <c r="D43" s="46">
        <f>'Master View'!D184-'Master View'!D43</f>
        <v>0</v>
      </c>
      <c r="E43" s="46">
        <f>'Master View'!E184-'Master View'!E43</f>
        <v>0</v>
      </c>
      <c r="F43" s="46">
        <f>'Master View'!F184-'Master View'!F43</f>
        <v>0</v>
      </c>
      <c r="G43" s="46">
        <f>'Master View'!G184-'Master View'!G43</f>
        <v>0</v>
      </c>
      <c r="H43" s="46">
        <f>'Master View'!H184-'Master View'!H43</f>
        <v>-60</v>
      </c>
      <c r="I43" s="46">
        <f>'Master View'!I184-'Master View'!I43</f>
        <v>0</v>
      </c>
      <c r="J43" s="46">
        <f>'Master View'!J184-'Master View'!J43</f>
        <v>0</v>
      </c>
      <c r="K43" s="46">
        <f>'Master View'!K184-'Master View'!K43</f>
        <v>0</v>
      </c>
      <c r="L43" s="46">
        <f>'Master View'!L184-'Master View'!L43</f>
        <v>0</v>
      </c>
      <c r="M43" s="46">
        <f>'Master View'!M184-'Master View'!M43</f>
        <v>0</v>
      </c>
      <c r="N43" s="46">
        <f>'Master View'!N184-'Master View'!N43</f>
        <v>-60</v>
      </c>
    </row>
    <row r="44" spans="1:14" hidden="1" outlineLevel="2" x14ac:dyDescent="0.25">
      <c r="A44" t="s">
        <v>22</v>
      </c>
      <c r="B44" s="46">
        <f>'Master View'!B185-'Master View'!B44</f>
        <v>0</v>
      </c>
      <c r="C44" s="46">
        <f>'Master View'!C185-'Master View'!C44</f>
        <v>0</v>
      </c>
      <c r="D44" s="46">
        <f>'Master View'!D185-'Master View'!D44</f>
        <v>0</v>
      </c>
      <c r="E44" s="46">
        <f>'Master View'!E185-'Master View'!E44</f>
        <v>0</v>
      </c>
      <c r="F44" s="46">
        <f>'Master View'!F185-'Master View'!F44</f>
        <v>0</v>
      </c>
      <c r="G44" s="46">
        <f>'Master View'!G185-'Master View'!G44</f>
        <v>0</v>
      </c>
      <c r="H44" s="46">
        <f>'Master View'!H185-'Master View'!H44</f>
        <v>0</v>
      </c>
      <c r="I44" s="46">
        <f>'Master View'!I185-'Master View'!I44</f>
        <v>0</v>
      </c>
      <c r="J44" s="46">
        <f>'Master View'!J185-'Master View'!J44</f>
        <v>0</v>
      </c>
      <c r="K44" s="46">
        <f>'Master View'!K185-'Master View'!K44</f>
        <v>0</v>
      </c>
      <c r="L44" s="46">
        <f>'Master View'!L185-'Master View'!L44</f>
        <v>0</v>
      </c>
      <c r="M44" s="46">
        <f>'Master View'!M185-'Master View'!M44</f>
        <v>0</v>
      </c>
      <c r="N44" s="46">
        <f>'Master View'!N185-'Master View'!N44</f>
        <v>0</v>
      </c>
    </row>
    <row r="45" spans="1:14" s="50" customFormat="1" hidden="1" outlineLevel="1" collapsed="1" x14ac:dyDescent="0.25">
      <c r="A45" s="53" t="s">
        <v>24</v>
      </c>
      <c r="B45" s="49">
        <f>'Master View'!B186-'Master View'!B45</f>
        <v>7.8999999999999986</v>
      </c>
      <c r="C45" s="49">
        <f>'Master View'!C186-'Master View'!C45</f>
        <v>-8</v>
      </c>
      <c r="D45" s="49">
        <f>'Master View'!D186-'Master View'!D45</f>
        <v>500</v>
      </c>
      <c r="E45" s="49">
        <f>'Master View'!E186-'Master View'!E45</f>
        <v>0</v>
      </c>
      <c r="F45" s="49">
        <f>'Master View'!F186-'Master View'!F45</f>
        <v>450</v>
      </c>
      <c r="G45" s="49">
        <f>'Master View'!G186-'Master View'!G45</f>
        <v>-333.94</v>
      </c>
      <c r="H45" s="49">
        <f>'Master View'!H186-'Master View'!H45</f>
        <v>625</v>
      </c>
      <c r="I45" s="49">
        <f>'Master View'!I186-'Master View'!I45</f>
        <v>95</v>
      </c>
      <c r="J45" s="49">
        <f>'Master View'!J186-'Master View'!J45</f>
        <v>0</v>
      </c>
      <c r="K45" s="49">
        <f>'Master View'!K186-'Master View'!K45</f>
        <v>0</v>
      </c>
      <c r="L45" s="49">
        <f>'Master View'!L186-'Master View'!L45</f>
        <v>0</v>
      </c>
      <c r="M45" s="49">
        <f>'Master View'!M186-'Master View'!M45</f>
        <v>0</v>
      </c>
      <c r="N45" s="49">
        <f>'Master View'!N186-'Master View'!N45</f>
        <v>1335.96</v>
      </c>
    </row>
    <row r="46" spans="1:14" s="50" customFormat="1" hidden="1" outlineLevel="2" x14ac:dyDescent="0.25">
      <c r="A46" s="50" t="s">
        <v>180</v>
      </c>
      <c r="B46" s="46">
        <f>'Master View'!B187-'Master View'!B46</f>
        <v>55</v>
      </c>
      <c r="C46" s="46">
        <f>'Master View'!C187-'Master View'!C46</f>
        <v>-8</v>
      </c>
      <c r="D46" s="46">
        <f>'Master View'!D187-'Master View'!D46</f>
        <v>500</v>
      </c>
      <c r="E46" s="46">
        <f>'Master View'!E187-'Master View'!E46</f>
        <v>0</v>
      </c>
      <c r="F46" s="46" t="e">
        <f>'Master View'!F187-'Master View'!F46</f>
        <v>#REF!</v>
      </c>
      <c r="G46" s="46">
        <f>'Master View'!G187-'Master View'!G46</f>
        <v>-333.94</v>
      </c>
      <c r="H46" s="46">
        <f>'Master View'!H187-'Master View'!H46</f>
        <v>0</v>
      </c>
      <c r="I46" s="46">
        <f>'Master View'!I187-'Master View'!I46</f>
        <v>0</v>
      </c>
      <c r="J46" s="46">
        <f>'Master View'!J187-'Master View'!J46</f>
        <v>0</v>
      </c>
      <c r="K46" s="46">
        <f>'Master View'!K187-'Master View'!K46</f>
        <v>0</v>
      </c>
      <c r="L46" s="46">
        <f>'Master View'!L187-'Master View'!L46</f>
        <v>0</v>
      </c>
      <c r="M46" s="46">
        <f>'Master View'!M187-'Master View'!M46</f>
        <v>0</v>
      </c>
      <c r="N46" s="46">
        <f>'Master View'!N187-'Master View'!N46</f>
        <v>213.06</v>
      </c>
    </row>
    <row r="47" spans="1:14" s="50" customFormat="1" hidden="1" outlineLevel="2" x14ac:dyDescent="0.25">
      <c r="A47" s="50" t="s">
        <v>25</v>
      </c>
      <c r="B47" s="46">
        <f>'Master View'!B188-'Master View'!B47</f>
        <v>-47.1</v>
      </c>
      <c r="C47" s="46">
        <f>'Master View'!C188-'Master View'!C47</f>
        <v>0</v>
      </c>
      <c r="D47" s="46">
        <f>'Master View'!D188-'Master View'!D47</f>
        <v>0</v>
      </c>
      <c r="E47" s="46">
        <f>'Master View'!E188-'Master View'!E47</f>
        <v>0</v>
      </c>
      <c r="F47" s="46">
        <f>'Master View'!F188-'Master View'!F47</f>
        <v>-50</v>
      </c>
      <c r="G47" s="46">
        <f>'Master View'!G188-'Master View'!G47</f>
        <v>0</v>
      </c>
      <c r="H47" s="46">
        <f>'Master View'!H188-'Master View'!H47</f>
        <v>625</v>
      </c>
      <c r="I47" s="46">
        <f>'Master View'!I188-'Master View'!I47</f>
        <v>95</v>
      </c>
      <c r="J47" s="46">
        <f>'Master View'!J188-'Master View'!J47</f>
        <v>0</v>
      </c>
      <c r="K47" s="46">
        <f>'Master View'!K188-'Master View'!K47</f>
        <v>0</v>
      </c>
      <c r="L47" s="46">
        <f>'Master View'!L188-'Master View'!L47</f>
        <v>0</v>
      </c>
      <c r="M47" s="46">
        <f>'Master View'!M188-'Master View'!M47</f>
        <v>0</v>
      </c>
      <c r="N47" s="46">
        <f>'Master View'!N188-'Master View'!N47</f>
        <v>622.90000000000009</v>
      </c>
    </row>
    <row r="48" spans="1:14" s="50" customFormat="1" hidden="1" outlineLevel="2" x14ac:dyDescent="0.25">
      <c r="A48" s="50" t="s">
        <v>25</v>
      </c>
      <c r="B48" s="46">
        <f>'Master View'!B189-'Master View'!B48</f>
        <v>0</v>
      </c>
      <c r="C48" s="46">
        <f>'Master View'!C189-'Master View'!C48</f>
        <v>0</v>
      </c>
      <c r="D48" s="46">
        <f>'Master View'!D189-'Master View'!D48</f>
        <v>0</v>
      </c>
      <c r="E48" s="46">
        <f>'Master View'!E189-'Master View'!E48</f>
        <v>0</v>
      </c>
      <c r="F48" s="46">
        <f>'Master View'!F189-'Master View'!F48</f>
        <v>500</v>
      </c>
      <c r="G48" s="46">
        <f>'Master View'!G189-'Master View'!G48</f>
        <v>0</v>
      </c>
      <c r="H48" s="46">
        <f>'Master View'!H189-'Master View'!H48</f>
        <v>0</v>
      </c>
      <c r="I48" s="46">
        <f>'Master View'!I189-'Master View'!I48</f>
        <v>0</v>
      </c>
      <c r="J48" s="46">
        <f>'Master View'!J189-'Master View'!J48</f>
        <v>0</v>
      </c>
      <c r="K48" s="46">
        <f>'Master View'!K189-'Master View'!K48</f>
        <v>0</v>
      </c>
      <c r="L48" s="46">
        <f>'Master View'!L189-'Master View'!L48</f>
        <v>0</v>
      </c>
      <c r="M48" s="46">
        <f>'Master View'!M189-'Master View'!M48</f>
        <v>0</v>
      </c>
      <c r="N48" s="46">
        <f>'Master View'!N189-'Master View'!N48</f>
        <v>500</v>
      </c>
    </row>
    <row r="49" spans="1:14" s="50" customFormat="1" hidden="1" outlineLevel="1" collapsed="1" x14ac:dyDescent="0.25">
      <c r="A49" s="34" t="s">
        <v>27</v>
      </c>
      <c r="B49" s="49">
        <f>'Master View'!B190-'Master View'!B49</f>
        <v>0</v>
      </c>
      <c r="C49" s="49">
        <f>'Master View'!C190-'Master View'!C49</f>
        <v>0</v>
      </c>
      <c r="D49" s="49">
        <f>'Master View'!D190-'Master View'!D49</f>
        <v>0</v>
      </c>
      <c r="E49" s="49">
        <f>'Master View'!E190-'Master View'!E49</f>
        <v>370</v>
      </c>
      <c r="F49" s="49">
        <f>'Master View'!F190-'Master View'!F49</f>
        <v>0</v>
      </c>
      <c r="G49" s="49">
        <f>'Master View'!G190-'Master View'!G49</f>
        <v>0</v>
      </c>
      <c r="H49" s="49">
        <f>'Master View'!H190-'Master View'!H49</f>
        <v>0</v>
      </c>
      <c r="I49" s="49">
        <f>'Master View'!I190-'Master View'!I49</f>
        <v>0</v>
      </c>
      <c r="J49" s="49">
        <f>'Master View'!J190-'Master View'!J49</f>
        <v>0</v>
      </c>
      <c r="K49" s="49">
        <f>'Master View'!K190-'Master View'!K49</f>
        <v>0</v>
      </c>
      <c r="L49" s="49">
        <f>'Master View'!L190-'Master View'!L49</f>
        <v>0</v>
      </c>
      <c r="M49" s="49">
        <f>'Master View'!M190-'Master View'!M49</f>
        <v>0</v>
      </c>
      <c r="N49" s="49">
        <f>'Master View'!N190-'Master View'!N49</f>
        <v>370</v>
      </c>
    </row>
    <row r="50" spans="1:14" s="50" customFormat="1" hidden="1" outlineLevel="2" x14ac:dyDescent="0.25">
      <c r="A50" s="50" t="s">
        <v>28</v>
      </c>
      <c r="B50" s="46">
        <f>'Master View'!B191-'Master View'!B50</f>
        <v>0</v>
      </c>
      <c r="C50" s="46">
        <f>'Master View'!C191-'Master View'!C50</f>
        <v>0</v>
      </c>
      <c r="D50" s="46">
        <f>'Master View'!D191-'Master View'!D50</f>
        <v>0</v>
      </c>
      <c r="E50" s="46">
        <f>'Master View'!E191-'Master View'!E50</f>
        <v>370</v>
      </c>
      <c r="F50" s="46">
        <f>'Master View'!F191-'Master View'!F50</f>
        <v>0</v>
      </c>
      <c r="G50" s="46">
        <f>'Master View'!G191-'Master View'!G50</f>
        <v>0</v>
      </c>
      <c r="H50" s="46">
        <f>'Master View'!H191-'Master View'!H50</f>
        <v>0</v>
      </c>
      <c r="I50" s="46">
        <f>'Master View'!I191-'Master View'!I50</f>
        <v>0</v>
      </c>
      <c r="J50" s="46">
        <f>'Master View'!J191-'Master View'!J50</f>
        <v>0</v>
      </c>
      <c r="K50" s="46">
        <f>'Master View'!K191-'Master View'!K50</f>
        <v>0</v>
      </c>
      <c r="L50" s="46">
        <f>'Master View'!L191-'Master View'!L50</f>
        <v>0</v>
      </c>
      <c r="M50" s="46">
        <f>'Master View'!M191-'Master View'!M50</f>
        <v>0</v>
      </c>
      <c r="N50" s="46">
        <f>'Master View'!N191-'Master View'!N50</f>
        <v>370</v>
      </c>
    </row>
    <row r="51" spans="1:14" s="50" customFormat="1" hidden="1" outlineLevel="1" collapsed="1" x14ac:dyDescent="0.25">
      <c r="A51" s="34" t="s">
        <v>15</v>
      </c>
      <c r="B51" s="49">
        <f>'Master View'!B192-'Master View'!B51</f>
        <v>0</v>
      </c>
      <c r="C51" s="49">
        <f>'Master View'!C192-'Master View'!C51</f>
        <v>0</v>
      </c>
      <c r="D51" s="49">
        <f>'Master View'!D192-'Master View'!D51</f>
        <v>0</v>
      </c>
      <c r="E51" s="49">
        <f>'Master View'!E192-'Master View'!E51</f>
        <v>285</v>
      </c>
      <c r="F51" s="49">
        <f>'Master View'!F192-'Master View'!F51</f>
        <v>0</v>
      </c>
      <c r="G51" s="49">
        <f>'Master View'!G192-'Master View'!G51</f>
        <v>0</v>
      </c>
      <c r="H51" s="49">
        <f>'Master View'!H192-'Master View'!H51</f>
        <v>-185</v>
      </c>
      <c r="I51" s="49">
        <f>'Master View'!I192-'Master View'!I51</f>
        <v>0</v>
      </c>
      <c r="J51" s="49">
        <f>'Master View'!J192-'Master View'!J51</f>
        <v>0</v>
      </c>
      <c r="K51" s="49">
        <f>'Master View'!K192-'Master View'!K51</f>
        <v>0</v>
      </c>
      <c r="L51" s="49">
        <f>'Master View'!L192-'Master View'!L51</f>
        <v>0</v>
      </c>
      <c r="M51" s="49">
        <f>'Master View'!M192-'Master View'!M51</f>
        <v>0</v>
      </c>
      <c r="N51" s="49">
        <f>'Master View'!N192-'Master View'!N51</f>
        <v>100</v>
      </c>
    </row>
    <row r="52" spans="1:14" s="50" customFormat="1" hidden="1" outlineLevel="2" x14ac:dyDescent="0.25">
      <c r="A52" s="50" t="s">
        <v>23</v>
      </c>
      <c r="B52" s="46">
        <f>'Master View'!B193-'Master View'!B52</f>
        <v>0</v>
      </c>
      <c r="C52" s="46">
        <f>'Master View'!C193-'Master View'!C52</f>
        <v>0</v>
      </c>
      <c r="D52" s="46">
        <f>'Master View'!D193-'Master View'!D52</f>
        <v>0</v>
      </c>
      <c r="E52" s="46">
        <f>'Master View'!E193-'Master View'!E52</f>
        <v>285</v>
      </c>
      <c r="F52" s="46">
        <f>'Master View'!F193-'Master View'!F52</f>
        <v>0</v>
      </c>
      <c r="G52" s="46">
        <f>'Master View'!G193-'Master View'!G52</f>
        <v>0</v>
      </c>
      <c r="H52" s="46">
        <f>'Master View'!H193-'Master View'!H52</f>
        <v>-185</v>
      </c>
      <c r="I52" s="46">
        <f>'Master View'!I193-'Master View'!I52</f>
        <v>0</v>
      </c>
      <c r="J52" s="46">
        <f>'Master View'!J193-'Master View'!J52</f>
        <v>0</v>
      </c>
      <c r="K52" s="46">
        <f>'Master View'!K193-'Master View'!K52</f>
        <v>0</v>
      </c>
      <c r="L52" s="46">
        <f>'Master View'!L193-'Master View'!L52</f>
        <v>0</v>
      </c>
      <c r="M52" s="46">
        <f>'Master View'!M193-'Master View'!M52</f>
        <v>0</v>
      </c>
      <c r="N52" s="46">
        <f>'Master View'!N193-'Master View'!N52</f>
        <v>100</v>
      </c>
    </row>
    <row r="53" spans="1:14" s="50" customFormat="1" hidden="1" outlineLevel="1" collapsed="1" x14ac:dyDescent="0.25">
      <c r="A53" s="34" t="s">
        <v>178</v>
      </c>
      <c r="B53" s="49">
        <f>'Master View'!B194-'Master View'!B53</f>
        <v>0</v>
      </c>
      <c r="C53" s="49">
        <f>'Master View'!C194-'Master View'!C53</f>
        <v>0</v>
      </c>
      <c r="D53" s="49">
        <f>'Master View'!D194-'Master View'!D53</f>
        <v>0</v>
      </c>
      <c r="E53" s="49">
        <f>'Master View'!E194-'Master View'!E53</f>
        <v>0</v>
      </c>
      <c r="F53" s="49">
        <f>'Master View'!F194-'Master View'!F53</f>
        <v>0</v>
      </c>
      <c r="G53" s="49">
        <f>'Master View'!G194-'Master View'!G53</f>
        <v>0</v>
      </c>
      <c r="H53" s="49">
        <f>'Master View'!H194-'Master View'!H53</f>
        <v>1000</v>
      </c>
      <c r="I53" s="49">
        <f>'Master View'!I194-'Master View'!I53</f>
        <v>0</v>
      </c>
      <c r="J53" s="49">
        <f>'Master View'!J194-'Master View'!J53</f>
        <v>-1000</v>
      </c>
      <c r="K53" s="49">
        <f>'Master View'!K194-'Master View'!K53</f>
        <v>0</v>
      </c>
      <c r="L53" s="49">
        <f>'Master View'!L194-'Master View'!L53</f>
        <v>0</v>
      </c>
      <c r="M53" s="49">
        <f>'Master View'!M194-'Master View'!M53</f>
        <v>0</v>
      </c>
      <c r="N53" s="49">
        <f>'Master View'!N194-'Master View'!N53</f>
        <v>0</v>
      </c>
    </row>
    <row r="54" spans="1:14" s="50" customFormat="1" hidden="1" outlineLevel="2" x14ac:dyDescent="0.25">
      <c r="A54" s="50" t="s">
        <v>174</v>
      </c>
      <c r="B54" s="46">
        <f>'Master View'!B195-'Master View'!B54</f>
        <v>0</v>
      </c>
      <c r="C54" s="46">
        <f>'Master View'!C195-'Master View'!C54</f>
        <v>0</v>
      </c>
      <c r="D54" s="46">
        <f>'Master View'!D195-'Master View'!D54</f>
        <v>0</v>
      </c>
      <c r="E54" s="46">
        <f>'Master View'!E195-'Master View'!E54</f>
        <v>0</v>
      </c>
      <c r="F54" s="46">
        <f>'Master View'!F195-'Master View'!F54</f>
        <v>0</v>
      </c>
      <c r="G54" s="46">
        <f>'Master View'!G195-'Master View'!G54</f>
        <v>0</v>
      </c>
      <c r="H54" s="46">
        <f>'Master View'!H195-'Master View'!H54</f>
        <v>1000</v>
      </c>
      <c r="I54" s="46">
        <f>'Master View'!I195-'Master View'!I54</f>
        <v>0</v>
      </c>
      <c r="J54" s="46">
        <f>'Master View'!J195-'Master View'!J54</f>
        <v>-1000</v>
      </c>
      <c r="K54" s="46">
        <f>'Master View'!K195-'Master View'!K54</f>
        <v>0</v>
      </c>
      <c r="L54" s="46">
        <f>'Master View'!L195-'Master View'!L54</f>
        <v>0</v>
      </c>
      <c r="M54" s="46">
        <f>'Master View'!M195-'Master View'!M54</f>
        <v>0</v>
      </c>
      <c r="N54" s="46">
        <f>'Master View'!N195-'Master View'!N54</f>
        <v>0</v>
      </c>
    </row>
    <row r="55" spans="1:14" collapsed="1" x14ac:dyDescent="0.25">
      <c r="A55" t="s">
        <v>192</v>
      </c>
      <c r="B55" s="46">
        <f>'Master View'!B196-'Master View'!B55</f>
        <v>0</v>
      </c>
      <c r="C55" s="46">
        <f>'Master View'!C196-'Master View'!C55</f>
        <v>0</v>
      </c>
      <c r="D55" s="46">
        <f>'Master View'!D196-'Master View'!D55</f>
        <v>16</v>
      </c>
      <c r="E55" s="46">
        <f>'Master View'!E196-'Master View'!E55</f>
        <v>-15</v>
      </c>
      <c r="F55" s="46">
        <f>'Master View'!F196-'Master View'!F55</f>
        <v>30</v>
      </c>
      <c r="G55" s="46">
        <f>'Master View'!G196-'Master View'!G55</f>
        <v>20</v>
      </c>
      <c r="H55" s="46">
        <f>'Master View'!H196-'Master View'!H55</f>
        <v>20</v>
      </c>
      <c r="I55" s="46">
        <f>'Master View'!I196-'Master View'!I55</f>
        <v>0</v>
      </c>
      <c r="J55" s="46">
        <f>'Master View'!J196-'Master View'!J55</f>
        <v>0</v>
      </c>
      <c r="K55" s="46">
        <f>'Master View'!K196-'Master View'!K55</f>
        <v>0</v>
      </c>
      <c r="L55" s="46">
        <f>'Master View'!L196-'Master View'!L55</f>
        <v>0</v>
      </c>
      <c r="M55" s="46">
        <f>'Master View'!M196-'Master View'!M55</f>
        <v>0</v>
      </c>
      <c r="N55" s="46">
        <f>'Master View'!N196-'Master View'!N55</f>
        <v>71</v>
      </c>
    </row>
    <row r="56" spans="1:14" hidden="1" outlineLevel="1" x14ac:dyDescent="0.25">
      <c r="A56" t="s">
        <v>35</v>
      </c>
      <c r="B56" s="46">
        <f>'Master View'!B197-'Master View'!B56</f>
        <v>0</v>
      </c>
      <c r="C56" s="46">
        <f>'Master View'!C197-'Master View'!C56</f>
        <v>0</v>
      </c>
      <c r="D56" s="46">
        <f>'Master View'!D197-'Master View'!D56</f>
        <v>15</v>
      </c>
      <c r="E56" s="46">
        <f>'Master View'!E197-'Master View'!E56</f>
        <v>10</v>
      </c>
      <c r="F56" s="46">
        <f>'Master View'!F197-'Master View'!F56</f>
        <v>10</v>
      </c>
      <c r="G56" s="46">
        <f>'Master View'!G197-'Master View'!G56</f>
        <v>0</v>
      </c>
      <c r="H56" s="46">
        <f>'Master View'!H197-'Master View'!H56</f>
        <v>0</v>
      </c>
      <c r="I56" s="46">
        <f>'Master View'!I197-'Master View'!I56</f>
        <v>0</v>
      </c>
      <c r="J56" s="46">
        <f>'Master View'!J197-'Master View'!J56</f>
        <v>0</v>
      </c>
      <c r="K56" s="46">
        <f>'Master View'!K197-'Master View'!K56</f>
        <v>0</v>
      </c>
      <c r="L56" s="46">
        <f>'Master View'!L197-'Master View'!L56</f>
        <v>0</v>
      </c>
      <c r="M56" s="46">
        <f>'Master View'!M197-'Master View'!M56</f>
        <v>0</v>
      </c>
      <c r="N56" s="46">
        <f>'Master View'!N197-'Master View'!N56</f>
        <v>35</v>
      </c>
    </row>
    <row r="57" spans="1:14" hidden="1" outlineLevel="1" x14ac:dyDescent="0.25">
      <c r="A57" t="s">
        <v>128</v>
      </c>
      <c r="B57" s="46">
        <f>'Master View'!B198-'Master View'!B57</f>
        <v>0</v>
      </c>
      <c r="C57" s="46">
        <f>'Master View'!C198-'Master View'!C57</f>
        <v>0</v>
      </c>
      <c r="D57" s="46">
        <f>'Master View'!D198-'Master View'!D57</f>
        <v>1</v>
      </c>
      <c r="E57" s="46">
        <f>'Master View'!E198-'Master View'!E57</f>
        <v>-25</v>
      </c>
      <c r="F57" s="46">
        <f>'Master View'!F198-'Master View'!F57</f>
        <v>20</v>
      </c>
      <c r="G57" s="46">
        <f>'Master View'!G198-'Master View'!G57</f>
        <v>20</v>
      </c>
      <c r="H57" s="46">
        <f>'Master View'!H198-'Master View'!H57</f>
        <v>20</v>
      </c>
      <c r="I57" s="46">
        <f>'Master View'!I198-'Master View'!I57</f>
        <v>0</v>
      </c>
      <c r="J57" s="46">
        <f>'Master View'!J198-'Master View'!J57</f>
        <v>0</v>
      </c>
      <c r="K57" s="46">
        <f>'Master View'!K198-'Master View'!K57</f>
        <v>0</v>
      </c>
      <c r="L57" s="46">
        <f>'Master View'!L198-'Master View'!L57</f>
        <v>0</v>
      </c>
      <c r="M57" s="46">
        <f>'Master View'!M198-'Master View'!M57</f>
        <v>0</v>
      </c>
      <c r="N57" s="46">
        <f>'Master View'!N198-'Master View'!N57</f>
        <v>36</v>
      </c>
    </row>
    <row r="58" spans="1:14" collapsed="1" x14ac:dyDescent="0.25">
      <c r="A58" s="42" t="s">
        <v>193</v>
      </c>
      <c r="B58" s="48">
        <f>'Master View'!B199-'Master View'!B58</f>
        <v>0</v>
      </c>
      <c r="C58" s="48">
        <f>'Master View'!C199-'Master View'!C58</f>
        <v>-317.7</v>
      </c>
      <c r="D58" s="48">
        <f>'Master View'!D199-'Master View'!D58</f>
        <v>868.99</v>
      </c>
      <c r="E58" s="48">
        <f>'Master View'!E199-'Master View'!E58</f>
        <v>-246.31</v>
      </c>
      <c r="F58" s="48">
        <f>'Master View'!F199-'Master View'!F58</f>
        <v>-41.710000000000036</v>
      </c>
      <c r="G58" s="48">
        <f>'Master View'!G199-'Master View'!G58</f>
        <v>1240</v>
      </c>
      <c r="H58" s="48">
        <f>'Master View'!H199-'Master View'!H58</f>
        <v>-100.97000000000003</v>
      </c>
      <c r="I58" s="48">
        <f>'Master View'!I199-'Master View'!I58</f>
        <v>-1000</v>
      </c>
      <c r="J58" s="48">
        <f>'Master View'!J199-'Master View'!J58</f>
        <v>0</v>
      </c>
      <c r="K58" s="48">
        <f>'Master View'!K199-'Master View'!K58</f>
        <v>0</v>
      </c>
      <c r="L58" s="48">
        <f>'Master View'!L199-'Master View'!L58</f>
        <v>0</v>
      </c>
      <c r="M58" s="48">
        <f>'Master View'!M199-'Master View'!M58</f>
        <v>0</v>
      </c>
      <c r="N58" s="48">
        <f>'Master View'!N199-'Master View'!N58</f>
        <v>402.29999999999927</v>
      </c>
    </row>
    <row r="59" spans="1:14" hidden="1" outlineLevel="1" x14ac:dyDescent="0.25">
      <c r="A59" s="34" t="s">
        <v>46</v>
      </c>
      <c r="B59" s="49">
        <f>'Master View'!B200-'Master View'!B59</f>
        <v>0</v>
      </c>
      <c r="C59" s="49">
        <f>'Master View'!C200-'Master View'!C59</f>
        <v>0</v>
      </c>
      <c r="D59" s="49">
        <f>'Master View'!D200-'Master View'!D59</f>
        <v>18.990000000000009</v>
      </c>
      <c r="E59" s="49">
        <f>'Master View'!E200-'Master View'!E59</f>
        <v>-246.31</v>
      </c>
      <c r="F59" s="49">
        <f>'Master View'!F200-'Master View'!F59</f>
        <v>180</v>
      </c>
      <c r="G59" s="49">
        <f>'Master View'!G200-'Master View'!G59</f>
        <v>1240</v>
      </c>
      <c r="H59" s="49">
        <f>'Master View'!H200-'Master View'!H59</f>
        <v>-100.97000000000003</v>
      </c>
      <c r="I59" s="49">
        <f>'Master View'!I200-'Master View'!I59</f>
        <v>-1000</v>
      </c>
      <c r="J59" s="49">
        <f>'Master View'!J200-'Master View'!J59</f>
        <v>0</v>
      </c>
      <c r="K59" s="49">
        <f>'Master View'!K200-'Master View'!K59</f>
        <v>0</v>
      </c>
      <c r="L59" s="49">
        <f>'Master View'!L200-'Master View'!L59</f>
        <v>0</v>
      </c>
      <c r="M59" s="49">
        <f>'Master View'!M200-'Master View'!M59</f>
        <v>0</v>
      </c>
      <c r="N59" s="49">
        <f>'Master View'!N200-'Master View'!N59</f>
        <v>91.710000000000036</v>
      </c>
    </row>
    <row r="60" spans="1:14" hidden="1" outlineLevel="2" x14ac:dyDescent="0.25">
      <c r="A60" t="s">
        <v>116</v>
      </c>
      <c r="B60" s="46">
        <f>'Master View'!B201-'Master View'!B60</f>
        <v>0</v>
      </c>
      <c r="C60" s="46">
        <f>'Master View'!C201-'Master View'!C60</f>
        <v>0</v>
      </c>
      <c r="D60" s="46">
        <f>'Master View'!D201-'Master View'!D60</f>
        <v>0</v>
      </c>
      <c r="E60" s="46">
        <f>'Master View'!E201-'Master View'!E60</f>
        <v>0</v>
      </c>
      <c r="F60" s="46">
        <f>'Master View'!F201-'Master View'!F60</f>
        <v>0</v>
      </c>
      <c r="G60" s="46">
        <f>'Master View'!G201-'Master View'!G60</f>
        <v>0</v>
      </c>
      <c r="H60" s="46">
        <f>'Master View'!H201-'Master View'!H60</f>
        <v>0</v>
      </c>
      <c r="I60" s="46">
        <f>'Master View'!I201-'Master View'!I60</f>
        <v>0</v>
      </c>
      <c r="J60" s="46">
        <f>'Master View'!J201-'Master View'!J60</f>
        <v>0</v>
      </c>
      <c r="K60" s="46">
        <f>'Master View'!K201-'Master View'!K60</f>
        <v>0</v>
      </c>
      <c r="L60" s="46">
        <f>'Master View'!L201-'Master View'!L60</f>
        <v>0</v>
      </c>
      <c r="M60" s="46">
        <f>'Master View'!M201-'Master View'!M60</f>
        <v>0</v>
      </c>
      <c r="N60" s="46">
        <f>'Master View'!N201-'Master View'!N60</f>
        <v>0</v>
      </c>
    </row>
    <row r="61" spans="1:14" hidden="1" outlineLevel="2" x14ac:dyDescent="0.25">
      <c r="A61" t="s">
        <v>47</v>
      </c>
      <c r="B61" s="46">
        <f>'Master View'!B202-'Master View'!B61</f>
        <v>0</v>
      </c>
      <c r="C61" s="46">
        <f>'Master View'!C202-'Master View'!C61</f>
        <v>0</v>
      </c>
      <c r="D61" s="46">
        <f>'Master View'!D202-'Master View'!D61</f>
        <v>18.990000000000009</v>
      </c>
      <c r="E61" s="46">
        <f>'Master View'!E202-'Master View'!E61</f>
        <v>-246.31</v>
      </c>
      <c r="F61" s="46">
        <f>'Master View'!F202-'Master View'!F61</f>
        <v>180</v>
      </c>
      <c r="G61" s="46">
        <f>'Master View'!G202-'Master View'!G61</f>
        <v>-260</v>
      </c>
      <c r="H61" s="46">
        <f>'Master View'!H202-'Master View'!H61</f>
        <v>-100.97000000000003</v>
      </c>
      <c r="I61" s="46">
        <f>'Master View'!I202-'Master View'!I61</f>
        <v>0</v>
      </c>
      <c r="J61" s="46">
        <f>'Master View'!J202-'Master View'!J61</f>
        <v>0</v>
      </c>
      <c r="K61" s="46">
        <f>'Master View'!K202-'Master View'!K61</f>
        <v>0</v>
      </c>
      <c r="L61" s="46">
        <f>'Master View'!L202-'Master View'!L61</f>
        <v>0</v>
      </c>
      <c r="M61" s="46">
        <f>'Master View'!M202-'Master View'!M61</f>
        <v>0</v>
      </c>
      <c r="N61" s="46">
        <f>'Master View'!N202-'Master View'!N61</f>
        <v>-408.28999999999996</v>
      </c>
    </row>
    <row r="62" spans="1:14" hidden="1" outlineLevel="2" x14ac:dyDescent="0.25">
      <c r="A62" t="s">
        <v>47</v>
      </c>
      <c r="B62" s="46">
        <f>'Master View'!B203-'Master View'!B62</f>
        <v>0</v>
      </c>
      <c r="C62" s="46">
        <f>'Master View'!C203-'Master View'!C62</f>
        <v>0</v>
      </c>
      <c r="D62" s="46">
        <f>'Master View'!D203-'Master View'!D62</f>
        <v>0</v>
      </c>
      <c r="E62" s="46">
        <f>'Master View'!E203-'Master View'!E62</f>
        <v>0</v>
      </c>
      <c r="F62" s="46">
        <f>'Master View'!F203-'Master View'!F62</f>
        <v>0</v>
      </c>
      <c r="G62" s="46">
        <f>'Master View'!G203-'Master View'!G62</f>
        <v>1500</v>
      </c>
      <c r="H62" s="46">
        <f>'Master View'!H203-'Master View'!H62</f>
        <v>0</v>
      </c>
      <c r="I62" s="46">
        <f>'Master View'!I203-'Master View'!I62</f>
        <v>-1000</v>
      </c>
      <c r="J62" s="46">
        <f>'Master View'!J203-'Master View'!J62</f>
        <v>0</v>
      </c>
      <c r="K62" s="46">
        <f>'Master View'!K203-'Master View'!K62</f>
        <v>0</v>
      </c>
      <c r="L62" s="46">
        <f>'Master View'!L203-'Master View'!L62</f>
        <v>0</v>
      </c>
      <c r="M62" s="46">
        <f>'Master View'!M203-'Master View'!M62</f>
        <v>0</v>
      </c>
      <c r="N62" s="46">
        <f>'Master View'!N203-'Master View'!N62</f>
        <v>500</v>
      </c>
    </row>
    <row r="63" spans="1:14" hidden="1" outlineLevel="2" x14ac:dyDescent="0.25">
      <c r="A63" t="s">
        <v>47</v>
      </c>
      <c r="B63" s="46">
        <f>'Master View'!B204-'Master View'!B63</f>
        <v>0</v>
      </c>
      <c r="C63" s="46">
        <f>'Master View'!C204-'Master View'!C63</f>
        <v>0</v>
      </c>
      <c r="D63" s="46">
        <f>'Master View'!D204-'Master View'!D63</f>
        <v>0</v>
      </c>
      <c r="E63" s="46">
        <f>'Master View'!E204-'Master View'!E63</f>
        <v>0</v>
      </c>
      <c r="F63" s="46">
        <f>'Master View'!F204-'Master View'!F63</f>
        <v>0</v>
      </c>
      <c r="G63" s="46">
        <f>'Master View'!G204-'Master View'!G63</f>
        <v>0</v>
      </c>
      <c r="H63" s="46">
        <f>'Master View'!H204-'Master View'!H63</f>
        <v>0</v>
      </c>
      <c r="I63" s="46">
        <f>'Master View'!I204-'Master View'!I63</f>
        <v>0</v>
      </c>
      <c r="J63" s="46">
        <f>'Master View'!J204-'Master View'!J63</f>
        <v>0</v>
      </c>
      <c r="K63" s="46">
        <f>'Master View'!K204-'Master View'!K63</f>
        <v>0</v>
      </c>
      <c r="L63" s="46">
        <f>'Master View'!L204-'Master View'!L63</f>
        <v>0</v>
      </c>
      <c r="M63" s="46">
        <f>'Master View'!M204-'Master View'!M63</f>
        <v>0</v>
      </c>
      <c r="N63" s="46">
        <f>'Master View'!N204-'Master View'!N63</f>
        <v>0</v>
      </c>
    </row>
    <row r="64" spans="1:14" hidden="1" outlineLevel="2" x14ac:dyDescent="0.25">
      <c r="A64" t="s">
        <v>119</v>
      </c>
      <c r="B64" s="46">
        <f>'Master View'!B205-'Master View'!B64</f>
        <v>0</v>
      </c>
      <c r="C64" s="46">
        <f>'Master View'!C205-'Master View'!C64</f>
        <v>0</v>
      </c>
      <c r="D64" s="46">
        <f>'Master View'!D205-'Master View'!D64</f>
        <v>0</v>
      </c>
      <c r="E64" s="46">
        <f>'Master View'!E205-'Master View'!E64</f>
        <v>0</v>
      </c>
      <c r="F64" s="46">
        <f>'Master View'!F205-'Master View'!F64</f>
        <v>0</v>
      </c>
      <c r="G64" s="46">
        <f>'Master View'!G205-'Master View'!G64</f>
        <v>0</v>
      </c>
      <c r="H64" s="46">
        <f>'Master View'!H205-'Master View'!H64</f>
        <v>0</v>
      </c>
      <c r="I64" s="46">
        <f>'Master View'!I205-'Master View'!I64</f>
        <v>0</v>
      </c>
      <c r="J64" s="46">
        <f>'Master View'!J205-'Master View'!J64</f>
        <v>0</v>
      </c>
      <c r="K64" s="46">
        <f>'Master View'!K205-'Master View'!K64</f>
        <v>0</v>
      </c>
      <c r="L64" s="46">
        <f>'Master View'!L205-'Master View'!L64</f>
        <v>0</v>
      </c>
      <c r="M64" s="46">
        <f>'Master View'!M205-'Master View'!M64</f>
        <v>0</v>
      </c>
      <c r="N64" s="46">
        <f>'Master View'!N205-'Master View'!N64</f>
        <v>0</v>
      </c>
    </row>
    <row r="65" spans="1:14" hidden="1" outlineLevel="1" collapsed="1" x14ac:dyDescent="0.25">
      <c r="A65" s="34" t="s">
        <v>40</v>
      </c>
      <c r="B65" s="49">
        <f>'Master View'!B206-'Master View'!B65</f>
        <v>0</v>
      </c>
      <c r="C65" s="49">
        <f>'Master View'!C206-'Master View'!C65</f>
        <v>-270</v>
      </c>
      <c r="D65" s="49">
        <f>'Master View'!D206-'Master View'!D65</f>
        <v>750</v>
      </c>
      <c r="E65" s="49">
        <f>'Master View'!E206-'Master View'!E65</f>
        <v>0</v>
      </c>
      <c r="F65" s="49">
        <f>'Master View'!F206-'Master View'!F65</f>
        <v>0</v>
      </c>
      <c r="G65" s="49">
        <f>'Master View'!G206-'Master View'!G65</f>
        <v>0</v>
      </c>
      <c r="H65" s="49">
        <f>'Master View'!H206-'Master View'!H65</f>
        <v>0</v>
      </c>
      <c r="I65" s="49">
        <f>'Master View'!I206-'Master View'!I65</f>
        <v>0</v>
      </c>
      <c r="J65" s="49">
        <f>'Master View'!J206-'Master View'!J65</f>
        <v>0</v>
      </c>
      <c r="K65" s="49">
        <f>'Master View'!K206-'Master View'!K65</f>
        <v>0</v>
      </c>
      <c r="L65" s="49">
        <f>'Master View'!L206-'Master View'!L65</f>
        <v>0</v>
      </c>
      <c r="M65" s="49">
        <f>'Master View'!M206-'Master View'!M65</f>
        <v>0</v>
      </c>
      <c r="N65" s="49">
        <f>'Master View'!N206-'Master View'!N65</f>
        <v>480</v>
      </c>
    </row>
    <row r="66" spans="1:14" hidden="1" outlineLevel="2" x14ac:dyDescent="0.25">
      <c r="A66" t="s">
        <v>47</v>
      </c>
      <c r="B66" s="46">
        <f>'Master View'!B207-'Master View'!B66</f>
        <v>0</v>
      </c>
      <c r="C66" s="46">
        <f>'Master View'!C207-'Master View'!C66</f>
        <v>-270</v>
      </c>
      <c r="D66" s="46">
        <f>'Master View'!D207-'Master View'!D66</f>
        <v>750</v>
      </c>
      <c r="E66" s="46">
        <f>'Master View'!E207-'Master View'!E66</f>
        <v>0</v>
      </c>
      <c r="F66" s="46">
        <f>'Master View'!F207-'Master View'!F66</f>
        <v>0</v>
      </c>
      <c r="G66" s="46">
        <f>'Master View'!G207-'Master View'!G66</f>
        <v>0</v>
      </c>
      <c r="H66" s="46">
        <f>'Master View'!H207-'Master View'!H66</f>
        <v>0</v>
      </c>
      <c r="I66" s="46">
        <f>'Master View'!I207-'Master View'!I66</f>
        <v>0</v>
      </c>
      <c r="J66" s="46">
        <f>'Master View'!J207-'Master View'!J66</f>
        <v>0</v>
      </c>
      <c r="K66" s="46">
        <f>'Master View'!K207-'Master View'!K66</f>
        <v>0</v>
      </c>
      <c r="L66" s="46">
        <f>'Master View'!L207-'Master View'!L66</f>
        <v>0</v>
      </c>
      <c r="M66" s="46">
        <f>'Master View'!M207-'Master View'!M66</f>
        <v>0</v>
      </c>
      <c r="N66" s="46">
        <f>'Master View'!N207-'Master View'!N66</f>
        <v>480</v>
      </c>
    </row>
    <row r="67" spans="1:14" hidden="1" outlineLevel="1" collapsed="1" x14ac:dyDescent="0.25">
      <c r="A67" s="34" t="s">
        <v>121</v>
      </c>
      <c r="B67" s="49">
        <f>'Master View'!B208-'Master View'!B67</f>
        <v>0</v>
      </c>
      <c r="C67" s="49">
        <f>'Master View'!C208-'Master View'!C67</f>
        <v>-47.699999999999989</v>
      </c>
      <c r="D67" s="49">
        <f>'Master View'!D208-'Master View'!D67</f>
        <v>100</v>
      </c>
      <c r="E67" s="49">
        <f>'Master View'!E208-'Master View'!E67</f>
        <v>0</v>
      </c>
      <c r="F67" s="49">
        <f>'Master View'!F208-'Master View'!F67</f>
        <v>-20.399999999999999</v>
      </c>
      <c r="G67" s="49">
        <f>'Master View'!G208-'Master View'!G67</f>
        <v>0</v>
      </c>
      <c r="H67" s="49">
        <f>'Master View'!H208-'Master View'!H67</f>
        <v>0</v>
      </c>
      <c r="I67" s="49">
        <f>'Master View'!I208-'Master View'!I67</f>
        <v>0</v>
      </c>
      <c r="J67" s="49">
        <f>'Master View'!J208-'Master View'!J67</f>
        <v>0</v>
      </c>
      <c r="K67" s="49">
        <f>'Master View'!K208-'Master View'!K67</f>
        <v>0</v>
      </c>
      <c r="L67" s="49">
        <f>'Master View'!L208-'Master View'!L67</f>
        <v>0</v>
      </c>
      <c r="M67" s="49">
        <f>'Master View'!M208-'Master View'!M67</f>
        <v>0</v>
      </c>
      <c r="N67" s="49">
        <f>'Master View'!N208-'Master View'!N67</f>
        <v>31.900000000000034</v>
      </c>
    </row>
    <row r="68" spans="1:14" hidden="1" outlineLevel="2" x14ac:dyDescent="0.25">
      <c r="A68" t="s">
        <v>122</v>
      </c>
      <c r="B68" s="46">
        <f>'Master View'!B209-'Master View'!B68</f>
        <v>0</v>
      </c>
      <c r="C68" s="46">
        <f>'Master View'!C209-'Master View'!C68</f>
        <v>-47.699999999999989</v>
      </c>
      <c r="D68" s="46">
        <f>'Master View'!D209-'Master View'!D68</f>
        <v>100</v>
      </c>
      <c r="E68" s="46">
        <f>'Master View'!E209-'Master View'!E68</f>
        <v>0</v>
      </c>
      <c r="F68" s="46">
        <f>'Master View'!F209-'Master View'!F68</f>
        <v>0</v>
      </c>
      <c r="G68" s="46">
        <f>'Master View'!G209-'Master View'!G68</f>
        <v>0</v>
      </c>
      <c r="H68" s="46">
        <f>'Master View'!H209-'Master View'!H68</f>
        <v>0</v>
      </c>
      <c r="I68" s="46">
        <f>'Master View'!I209-'Master View'!I68</f>
        <v>0</v>
      </c>
      <c r="J68" s="46">
        <f>'Master View'!J209-'Master View'!J68</f>
        <v>0</v>
      </c>
      <c r="K68" s="46">
        <f>'Master View'!K209-'Master View'!K68</f>
        <v>0</v>
      </c>
      <c r="L68" s="46">
        <f>'Master View'!L209-'Master View'!L68</f>
        <v>0</v>
      </c>
      <c r="M68" s="46">
        <f>'Master View'!M209-'Master View'!M68</f>
        <v>0</v>
      </c>
      <c r="N68" s="46">
        <f>'Master View'!N209-'Master View'!N68</f>
        <v>52.300000000000011</v>
      </c>
    </row>
    <row r="69" spans="1:14" hidden="1" outlineLevel="2" x14ac:dyDescent="0.25">
      <c r="A69" t="s">
        <v>123</v>
      </c>
      <c r="B69" s="46">
        <f>'Master View'!B210-'Master View'!B69</f>
        <v>0</v>
      </c>
      <c r="C69" s="46">
        <f>'Master View'!C210-'Master View'!C69</f>
        <v>0</v>
      </c>
      <c r="D69" s="46">
        <f>'Master View'!D210-'Master View'!D69</f>
        <v>0</v>
      </c>
      <c r="E69" s="46">
        <f>'Master View'!E210-'Master View'!E69</f>
        <v>0</v>
      </c>
      <c r="F69" s="46">
        <f>'Master View'!F210-'Master View'!F69</f>
        <v>-20.399999999999999</v>
      </c>
      <c r="G69" s="46">
        <f>'Master View'!G210-'Master View'!G69</f>
        <v>0</v>
      </c>
      <c r="H69" s="46">
        <f>'Master View'!H210-'Master View'!H69</f>
        <v>0</v>
      </c>
      <c r="I69" s="46">
        <f>'Master View'!I210-'Master View'!I69</f>
        <v>0</v>
      </c>
      <c r="J69" s="46">
        <f>'Master View'!J210-'Master View'!J69</f>
        <v>0</v>
      </c>
      <c r="K69" s="46">
        <f>'Master View'!K210-'Master View'!K69</f>
        <v>0</v>
      </c>
      <c r="L69" s="46">
        <f>'Master View'!L210-'Master View'!L69</f>
        <v>0</v>
      </c>
      <c r="M69" s="46">
        <f>'Master View'!M210-'Master View'!M69</f>
        <v>0</v>
      </c>
      <c r="N69" s="46">
        <f>'Master View'!N210-'Master View'!N69</f>
        <v>-20.400000000000006</v>
      </c>
    </row>
    <row r="70" spans="1:14" hidden="1" outlineLevel="1" collapsed="1" x14ac:dyDescent="0.25">
      <c r="A70" s="34" t="s">
        <v>65</v>
      </c>
      <c r="B70" s="49">
        <f>'Master View'!B211-'Master View'!B70</f>
        <v>0</v>
      </c>
      <c r="C70" s="49">
        <f>'Master View'!C211-'Master View'!C70</f>
        <v>0</v>
      </c>
      <c r="D70" s="49">
        <f>'Master View'!D211-'Master View'!D70</f>
        <v>0</v>
      </c>
      <c r="E70" s="49">
        <f>'Master View'!E211-'Master View'!E70</f>
        <v>0</v>
      </c>
      <c r="F70" s="49">
        <f>'Master View'!F211-'Master View'!F70</f>
        <v>-201.31000000000006</v>
      </c>
      <c r="G70" s="49">
        <f>'Master View'!G211-'Master View'!G70</f>
        <v>0</v>
      </c>
      <c r="H70" s="49">
        <f>'Master View'!H211-'Master View'!H70</f>
        <v>0</v>
      </c>
      <c r="I70" s="49">
        <f>'Master View'!I211-'Master View'!I70</f>
        <v>0</v>
      </c>
      <c r="J70" s="49">
        <f>'Master View'!J211-'Master View'!J70</f>
        <v>0</v>
      </c>
      <c r="K70" s="49">
        <f>'Master View'!K211-'Master View'!K70</f>
        <v>0</v>
      </c>
      <c r="L70" s="49">
        <f>'Master View'!L211-'Master View'!L70</f>
        <v>0</v>
      </c>
      <c r="M70" s="49">
        <f>'Master View'!M211-'Master View'!M70</f>
        <v>0</v>
      </c>
      <c r="N70" s="49">
        <f>'Master View'!N211-'Master View'!N70</f>
        <v>-201.30999999999995</v>
      </c>
    </row>
    <row r="71" spans="1:14" hidden="1" outlineLevel="2" x14ac:dyDescent="0.25">
      <c r="A71" t="s">
        <v>126</v>
      </c>
      <c r="B71" s="46">
        <f>'Master View'!B212-'Master View'!B71</f>
        <v>0</v>
      </c>
      <c r="C71" s="46">
        <f>'Master View'!C212-'Master View'!C71</f>
        <v>0</v>
      </c>
      <c r="D71" s="46">
        <f>'Master View'!D212-'Master View'!D71</f>
        <v>0</v>
      </c>
      <c r="E71" s="46">
        <f>'Master View'!E212-'Master View'!E71</f>
        <v>0</v>
      </c>
      <c r="F71" s="46">
        <f>'Master View'!F212-'Master View'!F71</f>
        <v>-101.65</v>
      </c>
      <c r="G71" s="46">
        <f>'Master View'!G212-'Master View'!G71</f>
        <v>0</v>
      </c>
      <c r="H71" s="46">
        <f>'Master View'!H212-'Master View'!H71</f>
        <v>0</v>
      </c>
      <c r="I71" s="46">
        <f>'Master View'!I212-'Master View'!I71</f>
        <v>0</v>
      </c>
      <c r="J71" s="46">
        <f>'Master View'!J212-'Master View'!J71</f>
        <v>0</v>
      </c>
      <c r="K71" s="46">
        <f>'Master View'!K212-'Master View'!K71</f>
        <v>0</v>
      </c>
      <c r="L71" s="46">
        <f>'Master View'!L212-'Master View'!L71</f>
        <v>0</v>
      </c>
      <c r="M71" s="46">
        <f>'Master View'!M212-'Master View'!M71</f>
        <v>0</v>
      </c>
      <c r="N71" s="46">
        <f>'Master View'!N212-'Master View'!N71</f>
        <v>-101.65000000000009</v>
      </c>
    </row>
    <row r="72" spans="1:14" hidden="1" outlineLevel="2" x14ac:dyDescent="0.25">
      <c r="A72" t="s">
        <v>223</v>
      </c>
      <c r="B72" s="46">
        <f>'Master View'!B213-'Master View'!B72</f>
        <v>0</v>
      </c>
      <c r="C72" s="46">
        <f>'Master View'!C213-'Master View'!C72</f>
        <v>0</v>
      </c>
      <c r="D72" s="46">
        <f>'Master View'!D213-'Master View'!D72</f>
        <v>0</v>
      </c>
      <c r="E72" s="46">
        <f>'Master View'!E213-'Master View'!E72</f>
        <v>0</v>
      </c>
      <c r="F72" s="46">
        <f>'Master View'!F213-'Master View'!F72</f>
        <v>-22.46</v>
      </c>
      <c r="G72" s="46">
        <f>'Master View'!G213-'Master View'!G72</f>
        <v>0</v>
      </c>
      <c r="H72" s="46">
        <f>'Master View'!H213-'Master View'!H72</f>
        <v>0</v>
      </c>
      <c r="I72" s="46">
        <f>'Master View'!I213-'Master View'!I72</f>
        <v>0</v>
      </c>
      <c r="J72" s="46">
        <f>'Master View'!J213-'Master View'!J72</f>
        <v>0</v>
      </c>
      <c r="K72" s="46">
        <f>'Master View'!K213-'Master View'!K72</f>
        <v>0</v>
      </c>
      <c r="L72" s="46">
        <f>'Master View'!L213-'Master View'!L72</f>
        <v>0</v>
      </c>
      <c r="M72" s="46">
        <f>'Master View'!M213-'Master View'!M72</f>
        <v>0</v>
      </c>
      <c r="N72" s="46">
        <f>'Master View'!N213-'Master View'!N72</f>
        <v>-22.46</v>
      </c>
    </row>
    <row r="73" spans="1:14" hidden="1" outlineLevel="2" x14ac:dyDescent="0.25">
      <c r="A73" t="s">
        <v>123</v>
      </c>
      <c r="B73" s="46">
        <f>'Master View'!B214-'Master View'!B73</f>
        <v>0</v>
      </c>
      <c r="C73" s="46">
        <f>'Master View'!C214-'Master View'!C73</f>
        <v>0</v>
      </c>
      <c r="D73" s="46">
        <f>'Master View'!D214-'Master View'!D73</f>
        <v>0</v>
      </c>
      <c r="E73" s="46">
        <f>'Master View'!E214-'Master View'!E73</f>
        <v>0</v>
      </c>
      <c r="F73" s="46">
        <f>'Master View'!F214-'Master View'!F73</f>
        <v>-89.42</v>
      </c>
      <c r="G73" s="46">
        <f>'Master View'!G214-'Master View'!G73</f>
        <v>0</v>
      </c>
      <c r="H73" s="46">
        <f>'Master View'!H214-'Master View'!H73</f>
        <v>0</v>
      </c>
      <c r="I73" s="46">
        <f>'Master View'!I214-'Master View'!I73</f>
        <v>0</v>
      </c>
      <c r="J73" s="46">
        <f>'Master View'!J214-'Master View'!J73</f>
        <v>0</v>
      </c>
      <c r="K73" s="46">
        <f>'Master View'!K214-'Master View'!K73</f>
        <v>0</v>
      </c>
      <c r="L73" s="46">
        <f>'Master View'!L214-'Master View'!L73</f>
        <v>0</v>
      </c>
      <c r="M73" s="46">
        <f>'Master View'!M214-'Master View'!M73</f>
        <v>0</v>
      </c>
      <c r="N73" s="46">
        <f>'Master View'!N214-'Master View'!N73</f>
        <v>-89.42</v>
      </c>
    </row>
    <row r="74" spans="1:14" hidden="1" outlineLevel="2" x14ac:dyDescent="0.25">
      <c r="A74" t="s">
        <v>47</v>
      </c>
      <c r="B74" s="46">
        <f>'Master View'!B215-'Master View'!B74</f>
        <v>0</v>
      </c>
      <c r="C74" s="46">
        <f>'Master View'!C215-'Master View'!C74</f>
        <v>0</v>
      </c>
      <c r="D74" s="46">
        <f>'Master View'!D215-'Master View'!D74</f>
        <v>0</v>
      </c>
      <c r="E74" s="46">
        <f>'Master View'!E215-'Master View'!E74</f>
        <v>0</v>
      </c>
      <c r="F74" s="46">
        <f>'Master View'!F215-'Master View'!F74</f>
        <v>0</v>
      </c>
      <c r="G74" s="46">
        <f>'Master View'!G215-'Master View'!G74</f>
        <v>0</v>
      </c>
      <c r="H74" s="46">
        <f>'Master View'!H215-'Master View'!H74</f>
        <v>0</v>
      </c>
      <c r="I74" s="46">
        <f>'Master View'!I215-'Master View'!I74</f>
        <v>0</v>
      </c>
      <c r="J74" s="46">
        <f>'Master View'!J215-'Master View'!J74</f>
        <v>0</v>
      </c>
      <c r="K74" s="46">
        <f>'Master View'!K215-'Master View'!K74</f>
        <v>0</v>
      </c>
      <c r="L74" s="46">
        <f>'Master View'!L215-'Master View'!L74</f>
        <v>0</v>
      </c>
      <c r="M74" s="46">
        <f>'Master View'!M215-'Master View'!M74</f>
        <v>0</v>
      </c>
      <c r="N74" s="46">
        <f>'Master View'!N215-'Master View'!N74</f>
        <v>0</v>
      </c>
    </row>
    <row r="75" spans="1:14" hidden="1" outlineLevel="2" x14ac:dyDescent="0.25">
      <c r="A75" t="s">
        <v>66</v>
      </c>
      <c r="B75" s="46">
        <f>'Master View'!B216-'Master View'!B75</f>
        <v>0</v>
      </c>
      <c r="C75" s="46">
        <f>'Master View'!C216-'Master View'!C75</f>
        <v>0</v>
      </c>
      <c r="D75" s="46">
        <f>'Master View'!D216-'Master View'!D75</f>
        <v>0</v>
      </c>
      <c r="E75" s="46">
        <f>'Master View'!E216-'Master View'!E75</f>
        <v>0</v>
      </c>
      <c r="F75" s="46">
        <f>'Master View'!F216-'Master View'!F75</f>
        <v>12.219999999999999</v>
      </c>
      <c r="G75" s="46">
        <f>'Master View'!G216-'Master View'!G75</f>
        <v>0</v>
      </c>
      <c r="H75" s="46">
        <f>'Master View'!H216-'Master View'!H75</f>
        <v>0</v>
      </c>
      <c r="I75" s="46">
        <f>'Master View'!I216-'Master View'!I75</f>
        <v>0</v>
      </c>
      <c r="J75" s="46">
        <f>'Master View'!J216-'Master View'!J75</f>
        <v>0</v>
      </c>
      <c r="K75" s="46">
        <f>'Master View'!K216-'Master View'!K75</f>
        <v>0</v>
      </c>
      <c r="L75" s="46">
        <f>'Master View'!L216-'Master View'!L75</f>
        <v>0</v>
      </c>
      <c r="M75" s="46">
        <f>'Master View'!M216-'Master View'!M75</f>
        <v>0</v>
      </c>
      <c r="N75" s="46">
        <f>'Master View'!N216-'Master View'!N75</f>
        <v>12.219999999999999</v>
      </c>
    </row>
    <row r="76" spans="1:14" hidden="1" outlineLevel="1" collapsed="1" x14ac:dyDescent="0.25">
      <c r="A76" t="s">
        <v>194</v>
      </c>
      <c r="B76" s="46">
        <f>'Master View'!B217-'Master View'!B76</f>
        <v>0</v>
      </c>
      <c r="C76" s="46">
        <f>'Master View'!C217-'Master View'!C76</f>
        <v>0</v>
      </c>
      <c r="D76" s="46">
        <f>'Master View'!D217-'Master View'!D76</f>
        <v>100</v>
      </c>
      <c r="E76" s="46">
        <f>'Master View'!E217-'Master View'!E76</f>
        <v>60</v>
      </c>
      <c r="F76" s="46">
        <f>'Master View'!F217-'Master View'!F76</f>
        <v>286.14999999999998</v>
      </c>
      <c r="G76" s="46">
        <f>'Master View'!G217-'Master View'!G76</f>
        <v>0</v>
      </c>
      <c r="H76" s="46">
        <f>'Master View'!H217-'Master View'!H76</f>
        <v>0</v>
      </c>
      <c r="I76" s="46">
        <f>'Master View'!I217-'Master View'!I76</f>
        <v>0</v>
      </c>
      <c r="J76" s="46">
        <f>'Master View'!J217-'Master View'!J76</f>
        <v>0</v>
      </c>
      <c r="K76" s="46">
        <f>'Master View'!K217-'Master View'!K76</f>
        <v>0</v>
      </c>
      <c r="L76" s="46">
        <f>'Master View'!L217-'Master View'!L76</f>
        <v>0</v>
      </c>
      <c r="M76" s="46">
        <f>'Master View'!M217-'Master View'!M76</f>
        <v>0</v>
      </c>
      <c r="N76" s="46">
        <f>'Master View'!N217-'Master View'!N76</f>
        <v>446.15000000000009</v>
      </c>
    </row>
    <row r="77" spans="1:14" collapsed="1" x14ac:dyDescent="0.25">
      <c r="A77" t="s">
        <v>195</v>
      </c>
      <c r="B77" s="46">
        <f>'Master View'!B218-'Master View'!B77</f>
        <v>10</v>
      </c>
      <c r="C77" s="46">
        <f>'Master View'!C218-'Master View'!C77</f>
        <v>-31.759999999999991</v>
      </c>
      <c r="D77" s="46">
        <f>'Master View'!D218-'Master View'!D77</f>
        <v>15</v>
      </c>
      <c r="E77" s="46">
        <f>'Master View'!E218-'Master View'!E77</f>
        <v>30</v>
      </c>
      <c r="F77" s="46">
        <f>'Master View'!F218-'Master View'!F77</f>
        <v>-117.08000000000001</v>
      </c>
      <c r="G77" s="46">
        <f>'Master View'!G218-'Master View'!G77</f>
        <v>15</v>
      </c>
      <c r="H77" s="46">
        <f>'Master View'!H218-'Master View'!H77</f>
        <v>70</v>
      </c>
      <c r="I77" s="46">
        <f>'Master View'!I218-'Master View'!I77</f>
        <v>0</v>
      </c>
      <c r="J77" s="46">
        <f>'Master View'!J218-'Master View'!J77</f>
        <v>0</v>
      </c>
      <c r="K77" s="46">
        <f>'Master View'!K218-'Master View'!K77</f>
        <v>0</v>
      </c>
      <c r="L77" s="46">
        <f>'Master View'!L218-'Master View'!L77</f>
        <v>0</v>
      </c>
      <c r="M77" s="46">
        <f>'Master View'!M218-'Master View'!M77</f>
        <v>-60</v>
      </c>
      <c r="N77" s="46">
        <f>'Master View'!N218-'Master View'!N77</f>
        <v>-68.839999999999918</v>
      </c>
    </row>
    <row r="78" spans="1:14" hidden="1" outlineLevel="1" x14ac:dyDescent="0.25">
      <c r="A78" t="s">
        <v>59</v>
      </c>
      <c r="B78" s="46">
        <f>'Master View'!B219-'Master View'!B78</f>
        <v>0</v>
      </c>
      <c r="C78" s="46">
        <f>'Master View'!C219-'Master View'!C78</f>
        <v>3.039999999999992</v>
      </c>
      <c r="D78" s="46">
        <f>'Master View'!D219-'Master View'!D78</f>
        <v>0</v>
      </c>
      <c r="E78" s="46">
        <f>'Master View'!E219-'Master View'!E78</f>
        <v>0</v>
      </c>
      <c r="F78" s="46">
        <f>'Master View'!F219-'Master View'!F78</f>
        <v>0</v>
      </c>
      <c r="G78" s="46">
        <f>'Master View'!G219-'Master View'!G78</f>
        <v>0</v>
      </c>
      <c r="H78" s="46">
        <f>'Master View'!H219-'Master View'!H78</f>
        <v>0</v>
      </c>
      <c r="I78" s="46">
        <f>'Master View'!I219-'Master View'!I78</f>
        <v>0</v>
      </c>
      <c r="J78" s="46">
        <f>'Master View'!J219-'Master View'!J78</f>
        <v>0</v>
      </c>
      <c r="K78" s="46">
        <f>'Master View'!K219-'Master View'!K78</f>
        <v>0</v>
      </c>
      <c r="L78" s="46">
        <f>'Master View'!L219-'Master View'!L78</f>
        <v>0</v>
      </c>
      <c r="M78" s="46">
        <f>'Master View'!M219-'Master View'!M78</f>
        <v>0</v>
      </c>
      <c r="N78" s="46">
        <f>'Master View'!N219-'Master View'!N78</f>
        <v>3.0399999999999636</v>
      </c>
    </row>
    <row r="79" spans="1:14" hidden="1" outlineLevel="1" x14ac:dyDescent="0.25">
      <c r="A79" t="s">
        <v>61</v>
      </c>
      <c r="B79" s="46">
        <f>'Master View'!B220-'Master View'!B79</f>
        <v>0</v>
      </c>
      <c r="C79" s="46">
        <f>'Master View'!C220-'Master View'!C79</f>
        <v>1.2199999999999989</v>
      </c>
      <c r="D79" s="46">
        <f>'Master View'!D220-'Master View'!D79</f>
        <v>0</v>
      </c>
      <c r="E79" s="46">
        <f>'Master View'!E220-'Master View'!E79</f>
        <v>0</v>
      </c>
      <c r="F79" s="46">
        <f>'Master View'!F220-'Master View'!F79</f>
        <v>15</v>
      </c>
      <c r="G79" s="46">
        <f>'Master View'!G220-'Master View'!G79</f>
        <v>0</v>
      </c>
      <c r="H79" s="46">
        <f>'Master View'!H220-'Master View'!H79</f>
        <v>0</v>
      </c>
      <c r="I79" s="46">
        <f>'Master View'!I220-'Master View'!I79</f>
        <v>0</v>
      </c>
      <c r="J79" s="46">
        <f>'Master View'!J220-'Master View'!J79</f>
        <v>0</v>
      </c>
      <c r="K79" s="46">
        <f>'Master View'!K220-'Master View'!K79</f>
        <v>0</v>
      </c>
      <c r="L79" s="46">
        <f>'Master View'!L220-'Master View'!L79</f>
        <v>0</v>
      </c>
      <c r="M79" s="46">
        <f>'Master View'!M220-'Master View'!M79</f>
        <v>0</v>
      </c>
      <c r="N79" s="46">
        <f>'Master View'!N220-'Master View'!N79</f>
        <v>16.22</v>
      </c>
    </row>
    <row r="80" spans="1:14" hidden="1" outlineLevel="1" x14ac:dyDescent="0.25">
      <c r="A80" t="s">
        <v>63</v>
      </c>
      <c r="B80" s="46">
        <f>'Master View'!B221-'Master View'!B80</f>
        <v>0</v>
      </c>
      <c r="C80" s="46">
        <f>'Master View'!C221-'Master View'!C80</f>
        <v>-14.989999999999998</v>
      </c>
      <c r="D80" s="46">
        <f>'Master View'!D221-'Master View'!D80</f>
        <v>0</v>
      </c>
      <c r="E80" s="46">
        <f>'Master View'!E221-'Master View'!E80</f>
        <v>0</v>
      </c>
      <c r="F80" s="46">
        <f>'Master View'!F221-'Master View'!F80</f>
        <v>15</v>
      </c>
      <c r="G80" s="46">
        <f>'Master View'!G221-'Master View'!G80</f>
        <v>0</v>
      </c>
      <c r="H80" s="46">
        <f>'Master View'!H221-'Master View'!H80</f>
        <v>0</v>
      </c>
      <c r="I80" s="46">
        <f>'Master View'!I221-'Master View'!I80</f>
        <v>0</v>
      </c>
      <c r="J80" s="46">
        <f>'Master View'!J221-'Master View'!J80</f>
        <v>0</v>
      </c>
      <c r="K80" s="46">
        <f>'Master View'!K221-'Master View'!K80</f>
        <v>0</v>
      </c>
      <c r="L80" s="46">
        <f>'Master View'!L221-'Master View'!L80</f>
        <v>0</v>
      </c>
      <c r="M80" s="46">
        <f>'Master View'!M221-'Master View'!M80</f>
        <v>0</v>
      </c>
      <c r="N80" s="46">
        <f>'Master View'!N221-'Master View'!N80</f>
        <v>1.0000000000005116E-2</v>
      </c>
    </row>
    <row r="81" spans="1:14" hidden="1" outlineLevel="1" x14ac:dyDescent="0.25">
      <c r="A81" t="s">
        <v>166</v>
      </c>
      <c r="B81" s="46">
        <f>'Master View'!B222-'Master View'!B81</f>
        <v>0</v>
      </c>
      <c r="C81" s="46">
        <f>'Master View'!C222-'Master View'!C81</f>
        <v>0.79999999999999982</v>
      </c>
      <c r="D81" s="46">
        <f>'Master View'!D222-'Master View'!D81</f>
        <v>5</v>
      </c>
      <c r="E81" s="46">
        <f>'Master View'!E222-'Master View'!E81</f>
        <v>0</v>
      </c>
      <c r="F81" s="46">
        <f>'Master View'!F222-'Master View'!F81</f>
        <v>15</v>
      </c>
      <c r="G81" s="46">
        <f>'Master View'!G222-'Master View'!G81</f>
        <v>0</v>
      </c>
      <c r="H81" s="46">
        <f>'Master View'!H222-'Master View'!H81</f>
        <v>0</v>
      </c>
      <c r="I81" s="46">
        <f>'Master View'!I222-'Master View'!I81</f>
        <v>0</v>
      </c>
      <c r="J81" s="46">
        <f>'Master View'!J222-'Master View'!J81</f>
        <v>0</v>
      </c>
      <c r="K81" s="46">
        <f>'Master View'!K222-'Master View'!K81</f>
        <v>0</v>
      </c>
      <c r="L81" s="46">
        <f>'Master View'!L222-'Master View'!L81</f>
        <v>0</v>
      </c>
      <c r="M81" s="46">
        <f>'Master View'!M222-'Master View'!M81</f>
        <v>0</v>
      </c>
      <c r="N81" s="46">
        <f>'Master View'!N222-'Master View'!N81</f>
        <v>20.8</v>
      </c>
    </row>
    <row r="82" spans="1:14" hidden="1" outlineLevel="1" x14ac:dyDescent="0.25">
      <c r="A82" t="s">
        <v>68</v>
      </c>
      <c r="B82" s="46">
        <f>'Master View'!B223-'Master View'!B82</f>
        <v>10</v>
      </c>
      <c r="C82" s="46">
        <f>'Master View'!C223-'Master View'!C82</f>
        <v>-21.83</v>
      </c>
      <c r="D82" s="46">
        <f>'Master View'!D223-'Master View'!D82</f>
        <v>10</v>
      </c>
      <c r="E82" s="46">
        <f>'Master View'!E223-'Master View'!E82</f>
        <v>10</v>
      </c>
      <c r="F82" s="46">
        <f>'Master View'!F223-'Master View'!F82</f>
        <v>-178.05</v>
      </c>
      <c r="G82" s="46">
        <f>'Master View'!G223-'Master View'!G82</f>
        <v>15</v>
      </c>
      <c r="H82" s="46">
        <f>'Master View'!H223-'Master View'!H82</f>
        <v>10</v>
      </c>
      <c r="I82" s="46">
        <f>'Master View'!I223-'Master View'!I82</f>
        <v>0</v>
      </c>
      <c r="J82" s="46">
        <f>'Master View'!J223-'Master View'!J82</f>
        <v>0</v>
      </c>
      <c r="K82" s="46">
        <f>'Master View'!K223-'Master View'!K82</f>
        <v>0</v>
      </c>
      <c r="L82" s="46">
        <f>'Master View'!L223-'Master View'!L82</f>
        <v>0</v>
      </c>
      <c r="M82" s="46">
        <f>'Master View'!M223-'Master View'!M82</f>
        <v>0</v>
      </c>
      <c r="N82" s="46">
        <f>'Master View'!N223-'Master View'!N82</f>
        <v>-144.88</v>
      </c>
    </row>
    <row r="83" spans="1:14" hidden="1" outlineLevel="1" x14ac:dyDescent="0.25">
      <c r="A83" t="s">
        <v>69</v>
      </c>
      <c r="B83" s="46">
        <f>'Master View'!B224-'Master View'!B83</f>
        <v>0</v>
      </c>
      <c r="C83" s="46">
        <f>'Master View'!C224-'Master View'!C83</f>
        <v>0</v>
      </c>
      <c r="D83" s="46">
        <f>'Master View'!D224-'Master View'!D83</f>
        <v>0</v>
      </c>
      <c r="E83" s="46">
        <f>'Master View'!E224-'Master View'!E83</f>
        <v>0</v>
      </c>
      <c r="F83" s="46">
        <f>'Master View'!F224-'Master View'!F83</f>
        <v>0</v>
      </c>
      <c r="G83" s="46">
        <f>'Master View'!G224-'Master View'!G83</f>
        <v>0</v>
      </c>
      <c r="H83" s="46">
        <f>'Master View'!H224-'Master View'!H83</f>
        <v>0</v>
      </c>
      <c r="I83" s="46">
        <f>'Master View'!I224-'Master View'!I83</f>
        <v>0</v>
      </c>
      <c r="J83" s="46">
        <f>'Master View'!J224-'Master View'!J83</f>
        <v>0</v>
      </c>
      <c r="K83" s="46">
        <f>'Master View'!K224-'Master View'!K83</f>
        <v>0</v>
      </c>
      <c r="L83" s="46">
        <f>'Master View'!L224-'Master View'!L83</f>
        <v>0</v>
      </c>
      <c r="M83" s="46">
        <f>'Master View'!M224-'Master View'!M83</f>
        <v>0</v>
      </c>
      <c r="N83" s="46">
        <f>'Master View'!N224-'Master View'!N83</f>
        <v>0</v>
      </c>
    </row>
    <row r="84" spans="1:14" hidden="1" outlineLevel="1" x14ac:dyDescent="0.25">
      <c r="A84" t="s">
        <v>71</v>
      </c>
      <c r="B84" s="46">
        <f>'Master View'!B225-'Master View'!B84</f>
        <v>0</v>
      </c>
      <c r="C84" s="46">
        <f>'Master View'!C225-'Master View'!C84</f>
        <v>0</v>
      </c>
      <c r="D84" s="46">
        <f>'Master View'!D225-'Master View'!D84</f>
        <v>0</v>
      </c>
      <c r="E84" s="46">
        <f>'Master View'!E225-'Master View'!E84</f>
        <v>0</v>
      </c>
      <c r="F84" s="46">
        <f>'Master View'!F225-'Master View'!F84</f>
        <v>0</v>
      </c>
      <c r="G84" s="46">
        <f>'Master View'!G225-'Master View'!G84</f>
        <v>0</v>
      </c>
      <c r="H84" s="46">
        <f>'Master View'!H225-'Master View'!H84</f>
        <v>60</v>
      </c>
      <c r="I84" s="46">
        <f>'Master View'!I225-'Master View'!I84</f>
        <v>0</v>
      </c>
      <c r="J84" s="46">
        <f>'Master View'!J225-'Master View'!J84</f>
        <v>0</v>
      </c>
      <c r="K84" s="46">
        <f>'Master View'!K225-'Master View'!K84</f>
        <v>0</v>
      </c>
      <c r="L84" s="46">
        <f>'Master View'!L225-'Master View'!L84</f>
        <v>0</v>
      </c>
      <c r="M84" s="46">
        <f>'Master View'!M225-'Master View'!M84</f>
        <v>-60</v>
      </c>
      <c r="N84" s="46">
        <f>'Master View'!N225-'Master View'!N84</f>
        <v>0</v>
      </c>
    </row>
    <row r="85" spans="1:14" hidden="1" outlineLevel="1" x14ac:dyDescent="0.25">
      <c r="A85" t="s">
        <v>72</v>
      </c>
      <c r="B85" s="46">
        <f>'Master View'!B226-'Master View'!B85</f>
        <v>0</v>
      </c>
      <c r="C85" s="46">
        <f>'Master View'!C226-'Master View'!C85</f>
        <v>0</v>
      </c>
      <c r="D85" s="46">
        <f>'Master View'!D226-'Master View'!D85</f>
        <v>0</v>
      </c>
      <c r="E85" s="46">
        <f>'Master View'!E226-'Master View'!E85</f>
        <v>20</v>
      </c>
      <c r="F85" s="46">
        <f>'Master View'!F226-'Master View'!F85</f>
        <v>15.969999999999999</v>
      </c>
      <c r="G85" s="46">
        <f>'Master View'!G226-'Master View'!G85</f>
        <v>0</v>
      </c>
      <c r="H85" s="46">
        <f>'Master View'!H226-'Master View'!H85</f>
        <v>0</v>
      </c>
      <c r="I85" s="46">
        <f>'Master View'!I226-'Master View'!I85</f>
        <v>0</v>
      </c>
      <c r="J85" s="46">
        <f>'Master View'!J226-'Master View'!J85</f>
        <v>0</v>
      </c>
      <c r="K85" s="46">
        <f>'Master View'!K226-'Master View'!K85</f>
        <v>0</v>
      </c>
      <c r="L85" s="46">
        <f>'Master View'!L226-'Master View'!L85</f>
        <v>0</v>
      </c>
      <c r="M85" s="46">
        <f>'Master View'!M226-'Master View'!M85</f>
        <v>0</v>
      </c>
      <c r="N85" s="46">
        <f>'Master View'!N226-'Master View'!N85</f>
        <v>35.97</v>
      </c>
    </row>
    <row r="86" spans="1:14" collapsed="1" x14ac:dyDescent="0.25">
      <c r="A86" t="s">
        <v>196</v>
      </c>
      <c r="B86" s="46">
        <f>'Master View'!B227-'Master View'!B86</f>
        <v>447.31999999999994</v>
      </c>
      <c r="C86" s="46">
        <f>'Master View'!C227-'Master View'!C86</f>
        <v>3043.3399999999997</v>
      </c>
      <c r="D86" s="46">
        <f>'Master View'!D227-'Master View'!D86</f>
        <v>-4447.6099999999997</v>
      </c>
      <c r="E86" s="46">
        <f>'Master View'!E227-'Master View'!E86</f>
        <v>-30.6</v>
      </c>
      <c r="F86" s="46">
        <f>'Master View'!F227-'Master View'!F86</f>
        <v>-857.84999999999991</v>
      </c>
      <c r="G86" s="46">
        <f>'Master View'!G227-'Master View'!G86</f>
        <v>0</v>
      </c>
      <c r="H86" s="46">
        <f>'Master View'!H227-'Master View'!H86</f>
        <v>0</v>
      </c>
      <c r="I86" s="46">
        <f>'Master View'!I227-'Master View'!I86</f>
        <v>0</v>
      </c>
      <c r="J86" s="46">
        <f>'Master View'!J227-'Master View'!J86</f>
        <v>0</v>
      </c>
      <c r="K86" s="46">
        <f>'Master View'!K227-'Master View'!K86</f>
        <v>0</v>
      </c>
      <c r="L86" s="46">
        <f>'Master View'!L227-'Master View'!L86</f>
        <v>0</v>
      </c>
      <c r="M86" s="46">
        <f>'Master View'!M227-'Master View'!M86</f>
        <v>0</v>
      </c>
      <c r="N86" s="46">
        <f>'Master View'!N227-'Master View'!N86</f>
        <v>-1845.3999999999978</v>
      </c>
    </row>
    <row r="87" spans="1:14" hidden="1" outlineLevel="1" x14ac:dyDescent="0.25">
      <c r="A87" s="34" t="s">
        <v>74</v>
      </c>
      <c r="B87" s="49">
        <f>'Master View'!B228-'Master View'!B87</f>
        <v>-3.8000000000000114</v>
      </c>
      <c r="C87" s="49">
        <f>'Master View'!C228-'Master View'!C87</f>
        <v>1670</v>
      </c>
      <c r="D87" s="49">
        <f>'Master View'!D228-'Master View'!D87</f>
        <v>-2587.35</v>
      </c>
      <c r="E87" s="49">
        <f>'Master View'!E228-'Master View'!E87</f>
        <v>0</v>
      </c>
      <c r="F87" s="49">
        <f>'Master View'!F228-'Master View'!F87</f>
        <v>-55.2</v>
      </c>
      <c r="G87" s="49">
        <f>'Master View'!G228-'Master View'!G87</f>
        <v>0</v>
      </c>
      <c r="H87" s="49">
        <f>'Master View'!H228-'Master View'!H87</f>
        <v>0</v>
      </c>
      <c r="I87" s="49">
        <f>'Master View'!I228-'Master View'!I87</f>
        <v>0</v>
      </c>
      <c r="J87" s="49">
        <f>'Master View'!J228-'Master View'!J87</f>
        <v>0</v>
      </c>
      <c r="K87" s="49">
        <f>'Master View'!K228-'Master View'!K87</f>
        <v>0</v>
      </c>
      <c r="L87" s="49">
        <f>'Master View'!L228-'Master View'!L87</f>
        <v>0</v>
      </c>
      <c r="M87" s="49">
        <f>'Master View'!M228-'Master View'!M87</f>
        <v>0</v>
      </c>
      <c r="N87" s="49">
        <f>'Master View'!N228-'Master View'!N87</f>
        <v>-976.34999999999991</v>
      </c>
    </row>
    <row r="88" spans="1:14" hidden="1" outlineLevel="2" x14ac:dyDescent="0.25">
      <c r="A88" t="s">
        <v>33</v>
      </c>
      <c r="B88" s="46">
        <f>'Master View'!B229-'Master View'!B88</f>
        <v>0</v>
      </c>
      <c r="C88" s="46">
        <f>'Master View'!C229-'Master View'!C88</f>
        <v>1300</v>
      </c>
      <c r="D88" s="46">
        <f>'Master View'!D229-'Master View'!D88</f>
        <v>-1936.16</v>
      </c>
      <c r="E88" s="46">
        <f>'Master View'!E229-'Master View'!E88</f>
        <v>0</v>
      </c>
      <c r="F88" s="46">
        <f>'Master View'!F229-'Master View'!F88</f>
        <v>0</v>
      </c>
      <c r="G88" s="46">
        <f>'Master View'!G229-'Master View'!G88</f>
        <v>0</v>
      </c>
      <c r="H88" s="46">
        <f>'Master View'!H229-'Master View'!H88</f>
        <v>0</v>
      </c>
      <c r="I88" s="46">
        <f>'Master View'!I229-'Master View'!I88</f>
        <v>0</v>
      </c>
      <c r="J88" s="46">
        <f>'Master View'!J229-'Master View'!J88</f>
        <v>0</v>
      </c>
      <c r="K88" s="46">
        <f>'Master View'!K229-'Master View'!K88</f>
        <v>0</v>
      </c>
      <c r="L88" s="46">
        <f>'Master View'!L229-'Master View'!L88</f>
        <v>0</v>
      </c>
      <c r="M88" s="46">
        <f>'Master View'!M229-'Master View'!M88</f>
        <v>0</v>
      </c>
      <c r="N88" s="46">
        <f>'Master View'!N229-'Master View'!N88</f>
        <v>-636.15999999999985</v>
      </c>
    </row>
    <row r="89" spans="1:14" hidden="1" outlineLevel="2" x14ac:dyDescent="0.25">
      <c r="A89" t="s">
        <v>76</v>
      </c>
      <c r="B89" s="46">
        <f>'Master View'!B230-'Master View'!B89</f>
        <v>-3.8000000000000114</v>
      </c>
      <c r="C89" s="46">
        <f>'Master View'!C230-'Master View'!C89</f>
        <v>70</v>
      </c>
      <c r="D89" s="46">
        <f>'Master View'!D230-'Master View'!D89</f>
        <v>-68</v>
      </c>
      <c r="E89" s="46">
        <f>'Master View'!E230-'Master View'!E89</f>
        <v>0</v>
      </c>
      <c r="F89" s="46">
        <f>'Master View'!F230-'Master View'!F89</f>
        <v>-55.2</v>
      </c>
      <c r="G89" s="46">
        <f>'Master View'!G230-'Master View'!G89</f>
        <v>0</v>
      </c>
      <c r="H89" s="46">
        <f>'Master View'!H230-'Master View'!H89</f>
        <v>0</v>
      </c>
      <c r="I89" s="46">
        <f>'Master View'!I230-'Master View'!I89</f>
        <v>0</v>
      </c>
      <c r="J89" s="46">
        <f>'Master View'!J230-'Master View'!J89</f>
        <v>0</v>
      </c>
      <c r="K89" s="46">
        <f>'Master View'!K230-'Master View'!K89</f>
        <v>0</v>
      </c>
      <c r="L89" s="46">
        <f>'Master View'!L230-'Master View'!L89</f>
        <v>0</v>
      </c>
      <c r="M89" s="46">
        <f>'Master View'!M230-'Master View'!M89</f>
        <v>0</v>
      </c>
      <c r="N89" s="46">
        <f>'Master View'!N230-'Master View'!N89</f>
        <v>-57</v>
      </c>
    </row>
    <row r="90" spans="1:14" hidden="1" outlineLevel="2" x14ac:dyDescent="0.25">
      <c r="A90" t="s">
        <v>78</v>
      </c>
      <c r="B90" s="46">
        <f>'Master View'!B231-'Master View'!B90</f>
        <v>0</v>
      </c>
      <c r="C90" s="46">
        <f>'Master View'!C231-'Master View'!C90</f>
        <v>-272.73</v>
      </c>
      <c r="D90" s="46" t="e">
        <f>'Master View'!D231-'Master View'!D90</f>
        <v>#REF!</v>
      </c>
      <c r="E90" s="46">
        <f>'Master View'!E231-'Master View'!E90</f>
        <v>0</v>
      </c>
      <c r="F90" s="46">
        <f>'Master View'!F231-'Master View'!F90</f>
        <v>0</v>
      </c>
      <c r="G90" s="46">
        <f>'Master View'!G231-'Master View'!G90</f>
        <v>0</v>
      </c>
      <c r="H90" s="46">
        <f>'Master View'!H231-'Master View'!H90</f>
        <v>0</v>
      </c>
      <c r="I90" s="46">
        <f>'Master View'!I231-'Master View'!I90</f>
        <v>0</v>
      </c>
      <c r="J90" s="46">
        <f>'Master View'!J231-'Master View'!J90</f>
        <v>0</v>
      </c>
      <c r="K90" s="46">
        <f>'Master View'!K231-'Master View'!K90</f>
        <v>0</v>
      </c>
      <c r="L90" s="46">
        <f>'Master View'!L231-'Master View'!L90</f>
        <v>0</v>
      </c>
      <c r="M90" s="46">
        <f>'Master View'!M231-'Master View'!M90</f>
        <v>0</v>
      </c>
      <c r="N90" s="46">
        <f>'Master View'!N231-'Master View'!N90</f>
        <v>-272.73</v>
      </c>
    </row>
    <row r="91" spans="1:14" hidden="1" outlineLevel="2" x14ac:dyDescent="0.25">
      <c r="A91" t="s">
        <v>80</v>
      </c>
      <c r="B91" s="46">
        <f>'Master View'!B232-'Master View'!B91</f>
        <v>0</v>
      </c>
      <c r="C91" s="46">
        <f>'Master View'!C232-'Master View'!C91</f>
        <v>210</v>
      </c>
      <c r="D91" s="46">
        <f>'Master View'!D232-'Master View'!D91</f>
        <v>-220.46</v>
      </c>
      <c r="E91" s="46">
        <f>'Master View'!E232-'Master View'!E91</f>
        <v>0</v>
      </c>
      <c r="F91" s="46">
        <f>'Master View'!F232-'Master View'!F91</f>
        <v>0</v>
      </c>
      <c r="G91" s="46">
        <f>'Master View'!G232-'Master View'!G91</f>
        <v>0</v>
      </c>
      <c r="H91" s="46">
        <f>'Master View'!H232-'Master View'!H91</f>
        <v>0</v>
      </c>
      <c r="I91" s="46">
        <f>'Master View'!I232-'Master View'!I91</f>
        <v>0</v>
      </c>
      <c r="J91" s="46">
        <f>'Master View'!J232-'Master View'!J91</f>
        <v>0</v>
      </c>
      <c r="K91" s="46">
        <f>'Master View'!K232-'Master View'!K91</f>
        <v>0</v>
      </c>
      <c r="L91" s="46">
        <f>'Master View'!L232-'Master View'!L91</f>
        <v>0</v>
      </c>
      <c r="M91" s="46">
        <f>'Master View'!M232-'Master View'!M91</f>
        <v>0</v>
      </c>
      <c r="N91" s="46">
        <f>'Master View'!N232-'Master View'!N91</f>
        <v>-10.460000000000036</v>
      </c>
    </row>
    <row r="92" spans="1:14" hidden="1" outlineLevel="1" collapsed="1" x14ac:dyDescent="0.25">
      <c r="A92" s="34" t="s">
        <v>32</v>
      </c>
      <c r="B92" s="49">
        <f>'Master View'!B233-'Master View'!B92</f>
        <v>450</v>
      </c>
      <c r="C92" s="49">
        <f>'Master View'!C233-'Master View'!C92</f>
        <v>1150</v>
      </c>
      <c r="D92" s="49">
        <f>'Master View'!D233-'Master View'!D92</f>
        <v>-2092.88</v>
      </c>
      <c r="E92" s="49">
        <f>'Master View'!E233-'Master View'!E92</f>
        <v>0</v>
      </c>
      <c r="F92" s="49">
        <f>'Master View'!F233-'Master View'!F92</f>
        <v>-402</v>
      </c>
      <c r="G92" s="49">
        <f>'Master View'!G233-'Master View'!G92</f>
        <v>0</v>
      </c>
      <c r="H92" s="49">
        <f>'Master View'!H233-'Master View'!H92</f>
        <v>0</v>
      </c>
      <c r="I92" s="49">
        <f>'Master View'!I233-'Master View'!I92</f>
        <v>0</v>
      </c>
      <c r="J92" s="49">
        <f>'Master View'!J233-'Master View'!J92</f>
        <v>0</v>
      </c>
      <c r="K92" s="49">
        <f>'Master View'!K233-'Master View'!K92</f>
        <v>0</v>
      </c>
      <c r="L92" s="49">
        <f>'Master View'!L233-'Master View'!L92</f>
        <v>0</v>
      </c>
      <c r="M92" s="49">
        <f>'Master View'!M233-'Master View'!M92</f>
        <v>0</v>
      </c>
      <c r="N92" s="49">
        <f>'Master View'!N233-'Master View'!N92</f>
        <v>-894.88000000000011</v>
      </c>
    </row>
    <row r="93" spans="1:14" hidden="1" outlineLevel="2" x14ac:dyDescent="0.25">
      <c r="A93" t="s">
        <v>82</v>
      </c>
      <c r="B93" s="46">
        <f>'Master View'!B234-'Master View'!B93</f>
        <v>0</v>
      </c>
      <c r="C93" s="46" t="e">
        <f>'Master View'!C234-'Master View'!C93</f>
        <v>#REF!</v>
      </c>
      <c r="D93" s="46">
        <f>'Master View'!D234-'Master View'!D93</f>
        <v>0</v>
      </c>
      <c r="E93" s="46">
        <f>'Master View'!E234-'Master View'!E93</f>
        <v>0</v>
      </c>
      <c r="F93" s="46">
        <f>'Master View'!F234-'Master View'!F93</f>
        <v>0</v>
      </c>
      <c r="G93" s="46">
        <f>'Master View'!G234-'Master View'!G93</f>
        <v>0</v>
      </c>
      <c r="H93" s="46">
        <f>'Master View'!H234-'Master View'!H93</f>
        <v>0</v>
      </c>
      <c r="I93" s="46">
        <f>'Master View'!I234-'Master View'!I93</f>
        <v>0</v>
      </c>
      <c r="J93" s="46">
        <f>'Master View'!J234-'Master View'!J93</f>
        <v>0</v>
      </c>
      <c r="K93" s="46">
        <f>'Master View'!K234-'Master View'!K93</f>
        <v>0</v>
      </c>
      <c r="L93" s="46">
        <f>'Master View'!L234-'Master View'!L93</f>
        <v>0</v>
      </c>
      <c r="M93" s="46">
        <f>'Master View'!M234-'Master View'!M93</f>
        <v>0</v>
      </c>
      <c r="N93" s="46">
        <f>'Master View'!N234-'Master View'!N93</f>
        <v>0</v>
      </c>
    </row>
    <row r="94" spans="1:14" hidden="1" outlineLevel="2" x14ac:dyDescent="0.25">
      <c r="A94" t="s">
        <v>33</v>
      </c>
      <c r="B94" s="46">
        <f>'Master View'!B235-'Master View'!B94</f>
        <v>0</v>
      </c>
      <c r="C94" s="46">
        <f>'Master View'!C235-'Master View'!C94</f>
        <v>1300</v>
      </c>
      <c r="D94" s="46">
        <f>'Master View'!D235-'Master View'!D94</f>
        <v>-1928.84</v>
      </c>
      <c r="E94" s="46">
        <f>'Master View'!E235-'Master View'!E94</f>
        <v>0</v>
      </c>
      <c r="F94" s="46">
        <f>'Master View'!F235-'Master View'!F94</f>
        <v>0</v>
      </c>
      <c r="G94" s="46">
        <f>'Master View'!G235-'Master View'!G94</f>
        <v>0</v>
      </c>
      <c r="H94" s="46">
        <f>'Master View'!H235-'Master View'!H94</f>
        <v>0</v>
      </c>
      <c r="I94" s="46">
        <f>'Master View'!I235-'Master View'!I94</f>
        <v>0</v>
      </c>
      <c r="J94" s="46">
        <f>'Master View'!J235-'Master View'!J94</f>
        <v>0</v>
      </c>
      <c r="K94" s="46">
        <f>'Master View'!K235-'Master View'!K94</f>
        <v>0</v>
      </c>
      <c r="L94" s="46">
        <f>'Master View'!L235-'Master View'!L94</f>
        <v>0</v>
      </c>
      <c r="M94" s="46">
        <f>'Master View'!M235-'Master View'!M94</f>
        <v>0</v>
      </c>
      <c r="N94" s="46">
        <f>'Master View'!N235-'Master View'!N94</f>
        <v>-628.84000000000015</v>
      </c>
    </row>
    <row r="95" spans="1:14" hidden="1" outlineLevel="2" x14ac:dyDescent="0.25">
      <c r="A95" t="s">
        <v>76</v>
      </c>
      <c r="B95" s="46">
        <f>'Master View'!B236-'Master View'!B95</f>
        <v>0</v>
      </c>
      <c r="C95" s="46">
        <f>'Master View'!C236-'Master View'!C95</f>
        <v>0</v>
      </c>
      <c r="D95" s="46">
        <f>'Master View'!D236-'Master View'!D95</f>
        <v>0</v>
      </c>
      <c r="E95" s="46">
        <f>'Master View'!E236-'Master View'!E95</f>
        <v>0</v>
      </c>
      <c r="F95" s="46">
        <f>'Master View'!F236-'Master View'!F95</f>
        <v>-402</v>
      </c>
      <c r="G95" s="46">
        <f>'Master View'!G236-'Master View'!G95</f>
        <v>0</v>
      </c>
      <c r="H95" s="46">
        <f>'Master View'!H236-'Master View'!H95</f>
        <v>0</v>
      </c>
      <c r="I95" s="46">
        <f>'Master View'!I236-'Master View'!I95</f>
        <v>0</v>
      </c>
      <c r="J95" s="46">
        <f>'Master View'!J236-'Master View'!J95</f>
        <v>0</v>
      </c>
      <c r="K95" s="46">
        <f>'Master View'!K236-'Master View'!K95</f>
        <v>0</v>
      </c>
      <c r="L95" s="46">
        <f>'Master View'!L236-'Master View'!L95</f>
        <v>0</v>
      </c>
      <c r="M95" s="46">
        <f>'Master View'!M236-'Master View'!M95</f>
        <v>0</v>
      </c>
      <c r="N95" s="46">
        <f>'Master View'!N236-'Master View'!N95</f>
        <v>-402</v>
      </c>
    </row>
    <row r="96" spans="1:14" hidden="1" outlineLevel="2" x14ac:dyDescent="0.25">
      <c r="A96" t="s">
        <v>78</v>
      </c>
      <c r="B96" s="46">
        <f>'Master View'!B237-'Master View'!B96</f>
        <v>0</v>
      </c>
      <c r="C96" s="46">
        <f>'Master View'!C237-'Master View'!C96</f>
        <v>90</v>
      </c>
      <c r="D96" s="46">
        <f>'Master View'!D237-'Master View'!D96</f>
        <v>-9.9499999999999993</v>
      </c>
      <c r="E96" s="46">
        <f>'Master View'!E237-'Master View'!E96</f>
        <v>0</v>
      </c>
      <c r="F96" s="46">
        <f>'Master View'!F237-'Master View'!F96</f>
        <v>0</v>
      </c>
      <c r="G96" s="46">
        <f>'Master View'!G237-'Master View'!G96</f>
        <v>0</v>
      </c>
      <c r="H96" s="46">
        <f>'Master View'!H237-'Master View'!H96</f>
        <v>0</v>
      </c>
      <c r="I96" s="46">
        <f>'Master View'!I237-'Master View'!I96</f>
        <v>0</v>
      </c>
      <c r="J96" s="46">
        <f>'Master View'!J237-'Master View'!J96</f>
        <v>0</v>
      </c>
      <c r="K96" s="46">
        <f>'Master View'!K237-'Master View'!K96</f>
        <v>0</v>
      </c>
      <c r="L96" s="46">
        <f>'Master View'!L237-'Master View'!L96</f>
        <v>0</v>
      </c>
      <c r="M96" s="46">
        <f>'Master View'!M237-'Master View'!M96</f>
        <v>0</v>
      </c>
      <c r="N96" s="46">
        <f>'Master View'!N237-'Master View'!N96</f>
        <v>80.05</v>
      </c>
    </row>
    <row r="97" spans="1:14" hidden="1" outlineLevel="2" x14ac:dyDescent="0.25">
      <c r="A97" t="s">
        <v>80</v>
      </c>
      <c r="B97" s="46">
        <f>'Master View'!B238-'Master View'!B97</f>
        <v>0</v>
      </c>
      <c r="C97" s="46">
        <f>'Master View'!C238-'Master View'!C97</f>
        <v>210</v>
      </c>
      <c r="D97" s="46">
        <f>'Master View'!D238-'Master View'!D97</f>
        <v>-154.09</v>
      </c>
      <c r="E97" s="46">
        <f>'Master View'!E238-'Master View'!E97</f>
        <v>0</v>
      </c>
      <c r="F97" s="46">
        <f>'Master View'!F238-'Master View'!F97</f>
        <v>0</v>
      </c>
      <c r="G97" s="46">
        <f>'Master View'!G238-'Master View'!G97</f>
        <v>0</v>
      </c>
      <c r="H97" s="46">
        <f>'Master View'!H238-'Master View'!H97</f>
        <v>0</v>
      </c>
      <c r="I97" s="46">
        <f>'Master View'!I238-'Master View'!I97</f>
        <v>0</v>
      </c>
      <c r="J97" s="46">
        <f>'Master View'!J238-'Master View'!J97</f>
        <v>0</v>
      </c>
      <c r="K97" s="46">
        <f>'Master View'!K238-'Master View'!K97</f>
        <v>0</v>
      </c>
      <c r="L97" s="46">
        <f>'Master View'!L238-'Master View'!L97</f>
        <v>0</v>
      </c>
      <c r="M97" s="46">
        <f>'Master View'!M238-'Master View'!M97</f>
        <v>0</v>
      </c>
      <c r="N97" s="46">
        <f>'Master View'!N238-'Master View'!N97</f>
        <v>55.909999999999968</v>
      </c>
    </row>
    <row r="98" spans="1:14" hidden="1" outlineLevel="1" collapsed="1" x14ac:dyDescent="0.25">
      <c r="A98" s="34" t="s">
        <v>84</v>
      </c>
      <c r="B98" s="49">
        <f>'Master View'!B239-'Master View'!B98</f>
        <v>-0.80000000000001137</v>
      </c>
      <c r="C98" s="49">
        <f>'Master View'!C239-'Master View'!C98</f>
        <v>300.92000000000007</v>
      </c>
      <c r="D98" s="49">
        <f>'Master View'!D239-'Master View'!D98</f>
        <v>-3</v>
      </c>
      <c r="E98" s="49">
        <f>'Master View'!E239-'Master View'!E98</f>
        <v>0</v>
      </c>
      <c r="F98" s="49">
        <f>'Master View'!F239-'Master View'!F98</f>
        <v>0</v>
      </c>
      <c r="G98" s="49">
        <f>'Master View'!G239-'Master View'!G98</f>
        <v>0</v>
      </c>
      <c r="H98" s="49">
        <f>'Master View'!H239-'Master View'!H98</f>
        <v>0</v>
      </c>
      <c r="I98" s="49">
        <f>'Master View'!I239-'Master View'!I98</f>
        <v>0</v>
      </c>
      <c r="J98" s="49">
        <f>'Master View'!J239-'Master View'!J98</f>
        <v>0</v>
      </c>
      <c r="K98" s="49">
        <f>'Master View'!K239-'Master View'!K98</f>
        <v>0</v>
      </c>
      <c r="L98" s="49">
        <f>'Master View'!L239-'Master View'!L98</f>
        <v>0</v>
      </c>
      <c r="M98" s="49">
        <f>'Master View'!M239-'Master View'!M98</f>
        <v>0</v>
      </c>
      <c r="N98" s="49">
        <f>'Master View'!N239-'Master View'!N98</f>
        <v>297.11999999999989</v>
      </c>
    </row>
    <row r="99" spans="1:14" hidden="1" outlineLevel="2" x14ac:dyDescent="0.25">
      <c r="A99" t="s">
        <v>33</v>
      </c>
      <c r="B99" s="46">
        <f>'Master View'!B240-'Master View'!B99</f>
        <v>0</v>
      </c>
      <c r="C99" s="46">
        <f>'Master View'!C240-'Master View'!C99</f>
        <v>213.92000000000007</v>
      </c>
      <c r="D99" s="46">
        <f>'Master View'!D240-'Master View'!D99</f>
        <v>0</v>
      </c>
      <c r="E99" s="46">
        <f>'Master View'!E240-'Master View'!E99</f>
        <v>0</v>
      </c>
      <c r="F99" s="46">
        <f>'Master View'!F240-'Master View'!F99</f>
        <v>0</v>
      </c>
      <c r="G99" s="46">
        <f>'Master View'!G240-'Master View'!G99</f>
        <v>0</v>
      </c>
      <c r="H99" s="46">
        <f>'Master View'!H240-'Master View'!H99</f>
        <v>0</v>
      </c>
      <c r="I99" s="46">
        <f>'Master View'!I240-'Master View'!I99</f>
        <v>0</v>
      </c>
      <c r="J99" s="46">
        <f>'Master View'!J240-'Master View'!J99</f>
        <v>0</v>
      </c>
      <c r="K99" s="46">
        <f>'Master View'!K240-'Master View'!K99</f>
        <v>0</v>
      </c>
      <c r="L99" s="46">
        <f>'Master View'!L240-'Master View'!L99</f>
        <v>0</v>
      </c>
      <c r="M99" s="46">
        <f>'Master View'!M240-'Master View'!M99</f>
        <v>0</v>
      </c>
      <c r="N99" s="46">
        <f>'Master View'!N240-'Master View'!N99</f>
        <v>213.92000000000007</v>
      </c>
    </row>
    <row r="100" spans="1:14" hidden="1" outlineLevel="2" x14ac:dyDescent="0.25">
      <c r="A100" t="s">
        <v>76</v>
      </c>
      <c r="B100" s="46">
        <f>'Master View'!B241-'Master View'!B100</f>
        <v>-0.80000000000001137</v>
      </c>
      <c r="C100" s="46">
        <f>'Master View'!C241-'Master View'!C100</f>
        <v>-3</v>
      </c>
      <c r="D100" s="46">
        <f>'Master View'!D241-'Master View'!D100</f>
        <v>-3</v>
      </c>
      <c r="E100" s="46">
        <f>'Master View'!E241-'Master View'!E100</f>
        <v>0</v>
      </c>
      <c r="F100" s="46">
        <f>'Master View'!F241-'Master View'!F100</f>
        <v>0</v>
      </c>
      <c r="G100" s="46">
        <f>'Master View'!G241-'Master View'!G100</f>
        <v>0</v>
      </c>
      <c r="H100" s="46">
        <f>'Master View'!H241-'Master View'!H100</f>
        <v>0</v>
      </c>
      <c r="I100" s="46">
        <f>'Master View'!I241-'Master View'!I100</f>
        <v>0</v>
      </c>
      <c r="J100" s="46">
        <f>'Master View'!J241-'Master View'!J100</f>
        <v>0</v>
      </c>
      <c r="K100" s="46">
        <f>'Master View'!K241-'Master View'!K100</f>
        <v>0</v>
      </c>
      <c r="L100" s="46">
        <f>'Master View'!L241-'Master View'!L100</f>
        <v>0</v>
      </c>
      <c r="M100" s="46">
        <f>'Master View'!M241-'Master View'!M100</f>
        <v>0</v>
      </c>
      <c r="N100" s="46">
        <f>'Master View'!N241-'Master View'!N100</f>
        <v>-6.7999999999999545</v>
      </c>
    </row>
    <row r="101" spans="1:14" hidden="1" outlineLevel="2" x14ac:dyDescent="0.25">
      <c r="A101" t="s">
        <v>78</v>
      </c>
      <c r="B101" s="46">
        <f>'Master View'!B242-'Master View'!B101</f>
        <v>0</v>
      </c>
      <c r="C101" s="46">
        <f>'Master View'!C242-'Master View'!C101</f>
        <v>90</v>
      </c>
      <c r="D101" s="46">
        <f>'Master View'!D242-'Master View'!D101</f>
        <v>0</v>
      </c>
      <c r="E101" s="46">
        <f>'Master View'!E242-'Master View'!E101</f>
        <v>0</v>
      </c>
      <c r="F101" s="46">
        <f>'Master View'!F242-'Master View'!F101</f>
        <v>0</v>
      </c>
      <c r="G101" s="46">
        <f>'Master View'!G242-'Master View'!G101</f>
        <v>0</v>
      </c>
      <c r="H101" s="46">
        <f>'Master View'!H242-'Master View'!H101</f>
        <v>0</v>
      </c>
      <c r="I101" s="46">
        <f>'Master View'!I242-'Master View'!I101</f>
        <v>0</v>
      </c>
      <c r="J101" s="46">
        <f>'Master View'!J242-'Master View'!J101</f>
        <v>0</v>
      </c>
      <c r="K101" s="46">
        <f>'Master View'!K242-'Master View'!K101</f>
        <v>0</v>
      </c>
      <c r="L101" s="46">
        <f>'Master View'!L242-'Master View'!L101</f>
        <v>0</v>
      </c>
      <c r="M101" s="46">
        <f>'Master View'!M242-'Master View'!M101</f>
        <v>0</v>
      </c>
      <c r="N101" s="46">
        <f>'Master View'!N242-'Master View'!N101</f>
        <v>90</v>
      </c>
    </row>
    <row r="102" spans="1:14" hidden="1" outlineLevel="2" x14ac:dyDescent="0.25">
      <c r="A102" t="s">
        <v>80</v>
      </c>
      <c r="B102" s="46">
        <f>'Master View'!B243-'Master View'!B102</f>
        <v>0</v>
      </c>
      <c r="C102" s="46">
        <f>'Master View'!C243-'Master View'!C102</f>
        <v>0</v>
      </c>
      <c r="D102" s="46">
        <f>'Master View'!D243-'Master View'!D102</f>
        <v>0</v>
      </c>
      <c r="E102" s="46">
        <f>'Master View'!E243-'Master View'!E102</f>
        <v>0</v>
      </c>
      <c r="F102" s="46">
        <f>'Master View'!F243-'Master View'!F102</f>
        <v>0</v>
      </c>
      <c r="G102" s="46">
        <f>'Master View'!G243-'Master View'!G102</f>
        <v>0</v>
      </c>
      <c r="H102" s="46">
        <f>'Master View'!H243-'Master View'!H102</f>
        <v>0</v>
      </c>
      <c r="I102" s="46">
        <f>'Master View'!I243-'Master View'!I102</f>
        <v>0</v>
      </c>
      <c r="J102" s="46">
        <f>'Master View'!J243-'Master View'!J102</f>
        <v>0</v>
      </c>
      <c r="K102" s="46">
        <f>'Master View'!K243-'Master View'!K102</f>
        <v>0</v>
      </c>
      <c r="L102" s="46">
        <f>'Master View'!L243-'Master View'!L102</f>
        <v>0</v>
      </c>
      <c r="M102" s="46">
        <f>'Master View'!M243-'Master View'!M102</f>
        <v>0</v>
      </c>
      <c r="N102" s="46">
        <f>'Master View'!N243-'Master View'!N102</f>
        <v>0</v>
      </c>
    </row>
    <row r="103" spans="1:14" hidden="1" outlineLevel="1" collapsed="1" x14ac:dyDescent="0.25">
      <c r="A103" s="34" t="s">
        <v>89</v>
      </c>
      <c r="B103" s="49">
        <f>'Master View'!B244-'Master View'!B103</f>
        <v>0</v>
      </c>
      <c r="C103" s="49">
        <f>'Master View'!C244-'Master View'!C103</f>
        <v>0</v>
      </c>
      <c r="D103" s="49">
        <f>'Master View'!D244-'Master View'!D103</f>
        <v>120</v>
      </c>
      <c r="E103" s="49">
        <f>'Master View'!E244-'Master View'!E103</f>
        <v>0</v>
      </c>
      <c r="F103" s="49">
        <f>'Master View'!F244-'Master View'!F103</f>
        <v>0</v>
      </c>
      <c r="G103" s="49">
        <f>'Master View'!G244-'Master View'!G103</f>
        <v>0</v>
      </c>
      <c r="H103" s="49">
        <f>'Master View'!H244-'Master View'!H103</f>
        <v>0</v>
      </c>
      <c r="I103" s="49">
        <f>'Master View'!I244-'Master View'!I103</f>
        <v>0</v>
      </c>
      <c r="J103" s="49">
        <f>'Master View'!J244-'Master View'!J103</f>
        <v>0</v>
      </c>
      <c r="K103" s="49">
        <f>'Master View'!K244-'Master View'!K103</f>
        <v>0</v>
      </c>
      <c r="L103" s="49">
        <f>'Master View'!L244-'Master View'!L103</f>
        <v>0</v>
      </c>
      <c r="M103" s="49">
        <f>'Master View'!M244-'Master View'!M103</f>
        <v>0</v>
      </c>
      <c r="N103" s="49">
        <f>'Master View'!N244-'Master View'!N103</f>
        <v>120</v>
      </c>
    </row>
    <row r="104" spans="1:14" hidden="1" outlineLevel="2" x14ac:dyDescent="0.25">
      <c r="A104" t="s">
        <v>76</v>
      </c>
      <c r="B104" s="46">
        <f>'Master View'!B245-'Master View'!B104</f>
        <v>0</v>
      </c>
      <c r="C104" s="46">
        <f>'Master View'!C245-'Master View'!C104</f>
        <v>0</v>
      </c>
      <c r="D104" s="46">
        <f>'Master View'!D245-'Master View'!D104</f>
        <v>120</v>
      </c>
      <c r="E104" s="46">
        <f>'Master View'!E245-'Master View'!E104</f>
        <v>0</v>
      </c>
      <c r="F104" s="46">
        <f>'Master View'!F245-'Master View'!F104</f>
        <v>0</v>
      </c>
      <c r="G104" s="46">
        <f>'Master View'!G245-'Master View'!G104</f>
        <v>0</v>
      </c>
      <c r="H104" s="46">
        <f>'Master View'!H245-'Master View'!H104</f>
        <v>0</v>
      </c>
      <c r="I104" s="46">
        <f>'Master View'!I245-'Master View'!I104</f>
        <v>0</v>
      </c>
      <c r="J104" s="46">
        <f>'Master View'!J245-'Master View'!J104</f>
        <v>0</v>
      </c>
      <c r="K104" s="46">
        <f>'Master View'!K245-'Master View'!K104</f>
        <v>0</v>
      </c>
      <c r="L104" s="46">
        <f>'Master View'!L245-'Master View'!L104</f>
        <v>0</v>
      </c>
      <c r="M104" s="46">
        <f>'Master View'!M245-'Master View'!M104</f>
        <v>0</v>
      </c>
      <c r="N104" s="46">
        <f>'Master View'!N245-'Master View'!N104</f>
        <v>120</v>
      </c>
    </row>
    <row r="105" spans="1:14" hidden="1" outlineLevel="1" collapsed="1" x14ac:dyDescent="0.25">
      <c r="A105" s="34" t="s">
        <v>91</v>
      </c>
      <c r="B105" s="49">
        <f>'Master View'!B246-'Master View'!B105</f>
        <v>0.12000000000000011</v>
      </c>
      <c r="C105" s="49">
        <f>'Master View'!C246-'Master View'!C105</f>
        <v>0.12000000000000011</v>
      </c>
      <c r="D105" s="49">
        <f>'Master View'!D246-'Master View'!D105</f>
        <v>0.12000000000000011</v>
      </c>
      <c r="E105" s="49">
        <f>'Master View'!E246-'Master View'!E105</f>
        <v>0</v>
      </c>
      <c r="F105" s="49">
        <f>'Master View'!F246-'Master View'!F105</f>
        <v>0</v>
      </c>
      <c r="G105" s="49">
        <f>'Master View'!G246-'Master View'!G105</f>
        <v>0</v>
      </c>
      <c r="H105" s="49">
        <f>'Master View'!H246-'Master View'!H105</f>
        <v>0</v>
      </c>
      <c r="I105" s="49">
        <f>'Master View'!I246-'Master View'!I105</f>
        <v>0</v>
      </c>
      <c r="J105" s="49">
        <f>'Master View'!J246-'Master View'!J105</f>
        <v>0</v>
      </c>
      <c r="K105" s="49">
        <f>'Master View'!K246-'Master View'!K105</f>
        <v>0</v>
      </c>
      <c r="L105" s="49">
        <f>'Master View'!L246-'Master View'!L105</f>
        <v>0</v>
      </c>
      <c r="M105" s="49">
        <f>'Master View'!M246-'Master View'!M105</f>
        <v>0</v>
      </c>
      <c r="N105" s="49">
        <f>'Master View'!N246-'Master View'!N105</f>
        <v>0.35999999999999943</v>
      </c>
    </row>
    <row r="106" spans="1:14" hidden="1" outlineLevel="2" x14ac:dyDescent="0.25">
      <c r="A106" t="s">
        <v>76</v>
      </c>
      <c r="B106" s="46">
        <f>'Master View'!B247-'Master View'!B106</f>
        <v>0.12000000000000011</v>
      </c>
      <c r="C106" s="46">
        <f>'Master View'!C247-'Master View'!C106</f>
        <v>0.12000000000000011</v>
      </c>
      <c r="D106" s="46">
        <f>'Master View'!D247-'Master View'!D106</f>
        <v>0.12000000000000011</v>
      </c>
      <c r="E106" s="46">
        <f>'Master View'!E247-'Master View'!E106</f>
        <v>0</v>
      </c>
      <c r="F106" s="46">
        <f>'Master View'!F247-'Master View'!F106</f>
        <v>0</v>
      </c>
      <c r="G106" s="46">
        <f>'Master View'!G247-'Master View'!G106</f>
        <v>0</v>
      </c>
      <c r="H106" s="46">
        <f>'Master View'!H247-'Master View'!H106</f>
        <v>0</v>
      </c>
      <c r="I106" s="46">
        <f>'Master View'!I247-'Master View'!I106</f>
        <v>0</v>
      </c>
      <c r="J106" s="46">
        <f>'Master View'!J247-'Master View'!J106</f>
        <v>0</v>
      </c>
      <c r="K106" s="46">
        <f>'Master View'!K247-'Master View'!K106</f>
        <v>0</v>
      </c>
      <c r="L106" s="46">
        <f>'Master View'!L247-'Master View'!L106</f>
        <v>0</v>
      </c>
      <c r="M106" s="46">
        <f>'Master View'!M247-'Master View'!M106</f>
        <v>0</v>
      </c>
      <c r="N106" s="46">
        <f>'Master View'!N247-'Master View'!N106</f>
        <v>0.35999999999999943</v>
      </c>
    </row>
    <row r="107" spans="1:14" hidden="1" outlineLevel="1" collapsed="1" x14ac:dyDescent="0.25">
      <c r="A107" s="34" t="s">
        <v>92</v>
      </c>
      <c r="B107" s="49">
        <f>'Master View'!B248-'Master View'!B107</f>
        <v>0</v>
      </c>
      <c r="C107" s="49">
        <f>'Master View'!C248-'Master View'!C107</f>
        <v>20</v>
      </c>
      <c r="D107" s="49">
        <f>'Master View'!D248-'Master View'!D107</f>
        <v>20</v>
      </c>
      <c r="E107" s="49">
        <f>'Master View'!E248-'Master View'!E107</f>
        <v>0</v>
      </c>
      <c r="F107" s="49">
        <f>'Master View'!F248-'Master View'!F107</f>
        <v>0</v>
      </c>
      <c r="G107" s="49">
        <f>'Master View'!G248-'Master View'!G107</f>
        <v>0</v>
      </c>
      <c r="H107" s="49">
        <f>'Master View'!H248-'Master View'!H107</f>
        <v>0</v>
      </c>
      <c r="I107" s="49">
        <f>'Master View'!I248-'Master View'!I107</f>
        <v>0</v>
      </c>
      <c r="J107" s="49">
        <f>'Master View'!J248-'Master View'!J107</f>
        <v>0</v>
      </c>
      <c r="K107" s="49">
        <f>'Master View'!K248-'Master View'!K107</f>
        <v>0</v>
      </c>
      <c r="L107" s="49">
        <f>'Master View'!L248-'Master View'!L107</f>
        <v>0</v>
      </c>
      <c r="M107" s="49">
        <f>'Master View'!M248-'Master View'!M107</f>
        <v>0</v>
      </c>
      <c r="N107" s="49">
        <f>'Master View'!N248-'Master View'!N107</f>
        <v>40</v>
      </c>
    </row>
    <row r="108" spans="1:14" hidden="1" outlineLevel="2" x14ac:dyDescent="0.25">
      <c r="A108" t="s">
        <v>76</v>
      </c>
      <c r="B108" s="46">
        <f>'Master View'!B249-'Master View'!B108</f>
        <v>0</v>
      </c>
      <c r="C108" s="46">
        <f>'Master View'!C249-'Master View'!C108</f>
        <v>20</v>
      </c>
      <c r="D108" s="46">
        <f>'Master View'!D249-'Master View'!D108</f>
        <v>20</v>
      </c>
      <c r="E108" s="46">
        <f>'Master View'!E249-'Master View'!E108</f>
        <v>0</v>
      </c>
      <c r="F108" s="46">
        <f>'Master View'!F249-'Master View'!F108</f>
        <v>0</v>
      </c>
      <c r="G108" s="46">
        <f>'Master View'!G249-'Master View'!G108</f>
        <v>0</v>
      </c>
      <c r="H108" s="46">
        <f>'Master View'!H249-'Master View'!H108</f>
        <v>0</v>
      </c>
      <c r="I108" s="46">
        <f>'Master View'!I249-'Master View'!I108</f>
        <v>0</v>
      </c>
      <c r="J108" s="46">
        <f>'Master View'!J249-'Master View'!J108</f>
        <v>0</v>
      </c>
      <c r="K108" s="46">
        <f>'Master View'!K249-'Master View'!K108</f>
        <v>0</v>
      </c>
      <c r="L108" s="46">
        <f>'Master View'!L249-'Master View'!L108</f>
        <v>0</v>
      </c>
      <c r="M108" s="46">
        <f>'Master View'!M249-'Master View'!M108</f>
        <v>0</v>
      </c>
      <c r="N108" s="46">
        <f>'Master View'!N249-'Master View'!N108</f>
        <v>40</v>
      </c>
    </row>
    <row r="109" spans="1:14" hidden="1" outlineLevel="1" collapsed="1" x14ac:dyDescent="0.25">
      <c r="A109" s="34" t="s">
        <v>93</v>
      </c>
      <c r="B109" s="49">
        <f>'Master View'!B250-'Master View'!B109</f>
        <v>-1.0999999999999943</v>
      </c>
      <c r="C109" s="49">
        <f>'Master View'!C250-'Master View'!C109</f>
        <v>94.300000000000011</v>
      </c>
      <c r="D109" s="49">
        <f>'Master View'!D250-'Master View'!D109</f>
        <v>-30.5</v>
      </c>
      <c r="E109" s="49">
        <f>'Master View'!E250-'Master View'!E109</f>
        <v>0</v>
      </c>
      <c r="F109" s="49">
        <f>'Master View'!F250-'Master View'!F109</f>
        <v>0</v>
      </c>
      <c r="G109" s="49">
        <f>'Master View'!G250-'Master View'!G109</f>
        <v>0</v>
      </c>
      <c r="H109" s="49">
        <f>'Master View'!H250-'Master View'!H109</f>
        <v>0</v>
      </c>
      <c r="I109" s="49">
        <f>'Master View'!I250-'Master View'!I109</f>
        <v>0</v>
      </c>
      <c r="J109" s="49">
        <f>'Master View'!J250-'Master View'!J109</f>
        <v>0</v>
      </c>
      <c r="K109" s="49">
        <f>'Master View'!K250-'Master View'!K109</f>
        <v>0</v>
      </c>
      <c r="L109" s="49">
        <f>'Master View'!L250-'Master View'!L109</f>
        <v>0</v>
      </c>
      <c r="M109" s="49">
        <f>'Master View'!M250-'Master View'!M109</f>
        <v>0</v>
      </c>
      <c r="N109" s="49">
        <f>'Master View'!N250-'Master View'!N109</f>
        <v>62.700000000000045</v>
      </c>
    </row>
    <row r="110" spans="1:14" hidden="1" outlineLevel="2" x14ac:dyDescent="0.25">
      <c r="A110" t="s">
        <v>76</v>
      </c>
      <c r="B110" s="46">
        <f>'Master View'!B251-'Master View'!B110</f>
        <v>-1.0999999999999943</v>
      </c>
      <c r="C110" s="46">
        <f>'Master View'!C251-'Master View'!C110</f>
        <v>94.300000000000011</v>
      </c>
      <c r="D110" s="46">
        <f>'Master View'!D251-'Master View'!D110</f>
        <v>-30.5</v>
      </c>
      <c r="E110" s="46">
        <f>'Master View'!E251-'Master View'!E110</f>
        <v>0</v>
      </c>
      <c r="F110" s="46">
        <f>'Master View'!F251-'Master View'!F110</f>
        <v>0</v>
      </c>
      <c r="G110" s="46">
        <f>'Master View'!G251-'Master View'!G110</f>
        <v>0</v>
      </c>
      <c r="H110" s="46">
        <f>'Master View'!H251-'Master View'!H110</f>
        <v>0</v>
      </c>
      <c r="I110" s="46">
        <f>'Master View'!I251-'Master View'!I110</f>
        <v>0</v>
      </c>
      <c r="J110" s="46">
        <f>'Master View'!J251-'Master View'!J110</f>
        <v>0</v>
      </c>
      <c r="K110" s="46">
        <f>'Master View'!K251-'Master View'!K110</f>
        <v>0</v>
      </c>
      <c r="L110" s="46">
        <f>'Master View'!L251-'Master View'!L110</f>
        <v>0</v>
      </c>
      <c r="M110" s="46">
        <f>'Master View'!M251-'Master View'!M110</f>
        <v>0</v>
      </c>
      <c r="N110" s="46">
        <f>'Master View'!N251-'Master View'!N110</f>
        <v>62.700000000000045</v>
      </c>
    </row>
    <row r="111" spans="1:14" hidden="1" outlineLevel="1" collapsed="1" x14ac:dyDescent="0.25">
      <c r="A111" s="34" t="s">
        <v>95</v>
      </c>
      <c r="B111" s="49">
        <f>'Master View'!B252-'Master View'!B111</f>
        <v>2.8999999999999773</v>
      </c>
      <c r="C111" s="49">
        <f>'Master View'!C252-'Master View'!C111</f>
        <v>-64.199999999999989</v>
      </c>
      <c r="D111" s="49">
        <f>'Master View'!D252-'Master View'!D111</f>
        <v>126</v>
      </c>
      <c r="E111" s="49">
        <f>'Master View'!E252-'Master View'!E111</f>
        <v>-30.6</v>
      </c>
      <c r="F111" s="49">
        <f>'Master View'!F252-'Master View'!F111</f>
        <v>0</v>
      </c>
      <c r="G111" s="49">
        <f>'Master View'!G252-'Master View'!G111</f>
        <v>0</v>
      </c>
      <c r="H111" s="49">
        <f>'Master View'!H252-'Master View'!H111</f>
        <v>0</v>
      </c>
      <c r="I111" s="49">
        <f>'Master View'!I252-'Master View'!I111</f>
        <v>0</v>
      </c>
      <c r="J111" s="49">
        <f>'Master View'!J252-'Master View'!J111</f>
        <v>0</v>
      </c>
      <c r="K111" s="49">
        <f>'Master View'!K252-'Master View'!K111</f>
        <v>0</v>
      </c>
      <c r="L111" s="49">
        <f>'Master View'!L252-'Master View'!L111</f>
        <v>0</v>
      </c>
      <c r="M111" s="49">
        <f>'Master View'!M252-'Master View'!M111</f>
        <v>0</v>
      </c>
      <c r="N111" s="49">
        <f>'Master View'!N252-'Master View'!N111</f>
        <v>34.099999999999909</v>
      </c>
    </row>
    <row r="112" spans="1:14" hidden="1" outlineLevel="2" x14ac:dyDescent="0.25">
      <c r="A112" t="s">
        <v>76</v>
      </c>
      <c r="B112" s="46">
        <f>'Master View'!B253-'Master View'!B112</f>
        <v>2.8999999999999773</v>
      </c>
      <c r="C112" s="46">
        <f>'Master View'!C253-'Master View'!C112</f>
        <v>-64.199999999999989</v>
      </c>
      <c r="D112" s="46">
        <f>'Master View'!D253-'Master View'!D112</f>
        <v>126</v>
      </c>
      <c r="E112" s="46">
        <f>'Master View'!E253-'Master View'!E112</f>
        <v>-30.6</v>
      </c>
      <c r="F112" s="46">
        <f>'Master View'!F253-'Master View'!F112</f>
        <v>0</v>
      </c>
      <c r="G112" s="46">
        <f>'Master View'!G253-'Master View'!G112</f>
        <v>0</v>
      </c>
      <c r="H112" s="46">
        <f>'Master View'!H253-'Master View'!H112</f>
        <v>0</v>
      </c>
      <c r="I112" s="46">
        <f>'Master View'!I253-'Master View'!I112</f>
        <v>0</v>
      </c>
      <c r="J112" s="46">
        <f>'Master View'!J253-'Master View'!J112</f>
        <v>0</v>
      </c>
      <c r="K112" s="46">
        <f>'Master View'!K253-'Master View'!K112</f>
        <v>0</v>
      </c>
      <c r="L112" s="46">
        <f>'Master View'!L253-'Master View'!L112</f>
        <v>0</v>
      </c>
      <c r="M112" s="46">
        <f>'Master View'!M253-'Master View'!M112</f>
        <v>0</v>
      </c>
      <c r="N112" s="46">
        <f>'Master View'!N253-'Master View'!N112</f>
        <v>34.099999999999909</v>
      </c>
    </row>
    <row r="113" spans="1:14" hidden="1" outlineLevel="1" collapsed="1" x14ac:dyDescent="0.25">
      <c r="A113" s="34" t="s">
        <v>97</v>
      </c>
      <c r="B113" s="49">
        <f>'Master View'!B254-'Master View'!B113</f>
        <v>0</v>
      </c>
      <c r="C113" s="49">
        <f>'Master View'!C254-'Master View'!C113</f>
        <v>-127.80000000000001</v>
      </c>
      <c r="D113" s="49">
        <f>'Master View'!D254-'Master View'!D113</f>
        <v>0</v>
      </c>
      <c r="E113" s="49">
        <f>'Master View'!E254-'Master View'!E113</f>
        <v>0</v>
      </c>
      <c r="F113" s="49">
        <f>'Master View'!F254-'Master View'!F113</f>
        <v>0</v>
      </c>
      <c r="G113" s="49">
        <f>'Master View'!G254-'Master View'!G113</f>
        <v>0</v>
      </c>
      <c r="H113" s="49">
        <f>'Master View'!H254-'Master View'!H113</f>
        <v>0</v>
      </c>
      <c r="I113" s="49">
        <f>'Master View'!I254-'Master View'!I113</f>
        <v>0</v>
      </c>
      <c r="J113" s="49">
        <f>'Master View'!J254-'Master View'!J113</f>
        <v>0</v>
      </c>
      <c r="K113" s="49">
        <f>'Master View'!K254-'Master View'!K113</f>
        <v>0</v>
      </c>
      <c r="L113" s="49">
        <f>'Master View'!L254-'Master View'!L113</f>
        <v>0</v>
      </c>
      <c r="M113" s="49">
        <f>'Master View'!M254-'Master View'!M113</f>
        <v>0</v>
      </c>
      <c r="N113" s="49">
        <f>'Master View'!N254-'Master View'!N113</f>
        <v>-127.79999999999995</v>
      </c>
    </row>
    <row r="114" spans="1:14" hidden="1" outlineLevel="2" x14ac:dyDescent="0.25">
      <c r="A114" t="s">
        <v>76</v>
      </c>
      <c r="B114" s="46">
        <f>'Master View'!B255-'Master View'!B114</f>
        <v>0</v>
      </c>
      <c r="C114" s="46">
        <f>'Master View'!C255-'Master View'!C114</f>
        <v>-127.80000000000001</v>
      </c>
      <c r="D114" s="46">
        <f>'Master View'!D255-'Master View'!D114</f>
        <v>0</v>
      </c>
      <c r="E114" s="46">
        <f>'Master View'!E255-'Master View'!E114</f>
        <v>0</v>
      </c>
      <c r="F114" s="46">
        <f>'Master View'!F255-'Master View'!F114</f>
        <v>0</v>
      </c>
      <c r="G114" s="46">
        <f>'Master View'!G255-'Master View'!G114</f>
        <v>0</v>
      </c>
      <c r="H114" s="46">
        <f>'Master View'!H255-'Master View'!H114</f>
        <v>0</v>
      </c>
      <c r="I114" s="46">
        <f>'Master View'!I255-'Master View'!I114</f>
        <v>0</v>
      </c>
      <c r="J114" s="46">
        <f>'Master View'!J255-'Master View'!J114</f>
        <v>0</v>
      </c>
      <c r="K114" s="46">
        <f>'Master View'!K255-'Master View'!K114</f>
        <v>0</v>
      </c>
      <c r="L114" s="46">
        <f>'Master View'!L255-'Master View'!L114</f>
        <v>0</v>
      </c>
      <c r="M114" s="46">
        <f>'Master View'!M255-'Master View'!M114</f>
        <v>0</v>
      </c>
      <c r="N114" s="46">
        <f>'Master View'!N255-'Master View'!N114</f>
        <v>-127.79999999999995</v>
      </c>
    </row>
    <row r="115" spans="1:14" s="50" customFormat="1" hidden="1" outlineLevel="1" collapsed="1" x14ac:dyDescent="0.25">
      <c r="A115" s="137" t="s">
        <v>224</v>
      </c>
      <c r="B115" s="138">
        <f t="shared" ref="B115:G115" si="0">SUM(B116:B117)</f>
        <v>0</v>
      </c>
      <c r="C115" s="138">
        <f t="shared" si="0"/>
        <v>0</v>
      </c>
      <c r="D115" s="138">
        <f t="shared" si="0"/>
        <v>0</v>
      </c>
      <c r="E115" s="138">
        <f t="shared" si="0"/>
        <v>0</v>
      </c>
      <c r="F115" s="138">
        <f t="shared" si="0"/>
        <v>400.65</v>
      </c>
      <c r="G115" s="138">
        <f t="shared" si="0"/>
        <v>0</v>
      </c>
      <c r="H115" s="138">
        <f>SUM(H116:H117)</f>
        <v>0</v>
      </c>
      <c r="I115" s="138">
        <f t="shared" ref="I115:M115" si="1">SUM(I116:I117)</f>
        <v>0</v>
      </c>
      <c r="J115" s="138">
        <f t="shared" si="1"/>
        <v>0</v>
      </c>
      <c r="K115" s="138">
        <f t="shared" si="1"/>
        <v>0</v>
      </c>
      <c r="L115" s="138">
        <f t="shared" si="1"/>
        <v>0</v>
      </c>
      <c r="M115" s="138">
        <f t="shared" si="1"/>
        <v>0</v>
      </c>
      <c r="N115" s="49">
        <f>'Master View'!N256-'Master View'!N115</f>
        <v>-400.65</v>
      </c>
    </row>
    <row r="116" spans="1:14" hidden="1" outlineLevel="2" x14ac:dyDescent="0.25">
      <c r="A116" t="s">
        <v>33</v>
      </c>
      <c r="B116" s="46">
        <f>Travel!B32</f>
        <v>0</v>
      </c>
      <c r="C116" s="46">
        <f>Travel!C32</f>
        <v>0</v>
      </c>
      <c r="D116" s="46">
        <f>Travel!D32</f>
        <v>0</v>
      </c>
      <c r="E116" s="46">
        <f>Travel!E32</f>
        <v>0</v>
      </c>
      <c r="F116" s="46">
        <f>Travel!F32</f>
        <v>268.64999999999998</v>
      </c>
      <c r="G116" s="46">
        <f>Travel!G32</f>
        <v>0</v>
      </c>
      <c r="H116" s="46">
        <f>Travel!H32</f>
        <v>0</v>
      </c>
      <c r="I116" s="46">
        <f>Travel!I32</f>
        <v>0</v>
      </c>
      <c r="J116" s="46">
        <f>Travel!J32</f>
        <v>0</v>
      </c>
      <c r="K116" s="46">
        <f>Travel!K32</f>
        <v>0</v>
      </c>
      <c r="L116" s="46">
        <f>Travel!L32</f>
        <v>0</v>
      </c>
      <c r="M116" s="46">
        <f>Travel!M32</f>
        <v>0</v>
      </c>
      <c r="N116" s="46">
        <f>'Master View'!N257-'Master View'!N116</f>
        <v>-268.64999999999998</v>
      </c>
    </row>
    <row r="117" spans="1:14" hidden="1" outlineLevel="2" x14ac:dyDescent="0.25">
      <c r="A117" t="s">
        <v>225</v>
      </c>
      <c r="B117" s="46">
        <f>Travel!B33</f>
        <v>0</v>
      </c>
      <c r="C117" s="46">
        <f>Travel!C33</f>
        <v>0</v>
      </c>
      <c r="D117" s="46">
        <f>Travel!D33</f>
        <v>0</v>
      </c>
      <c r="E117" s="46">
        <f>Travel!E33</f>
        <v>0</v>
      </c>
      <c r="F117" s="46">
        <f>Travel!F33</f>
        <v>132</v>
      </c>
      <c r="G117" s="46">
        <f>Travel!G33</f>
        <v>0</v>
      </c>
      <c r="H117" s="46">
        <f>Travel!H33</f>
        <v>0</v>
      </c>
      <c r="I117" s="46">
        <f>Travel!I33</f>
        <v>0</v>
      </c>
      <c r="J117" s="46">
        <f>Travel!J33</f>
        <v>0</v>
      </c>
      <c r="K117" s="46">
        <f>Travel!K33</f>
        <v>0</v>
      </c>
      <c r="L117" s="46">
        <f>Travel!L33</f>
        <v>0</v>
      </c>
      <c r="M117" s="46">
        <f>Travel!M33</f>
        <v>0</v>
      </c>
      <c r="N117" s="46">
        <f>'Master View'!N258-'Master View'!N117</f>
        <v>-132</v>
      </c>
    </row>
    <row r="118" spans="1:14" hidden="1" outlineLevel="1" collapsed="1" x14ac:dyDescent="0.25">
      <c r="A118" s="34" t="s">
        <v>98</v>
      </c>
      <c r="B118" s="49">
        <f>'Master View'!B259-'Master View'!B118</f>
        <v>0</v>
      </c>
      <c r="C118" s="49">
        <f>'Master View'!C259-'Master View'!C118</f>
        <v>0</v>
      </c>
      <c r="D118" s="49">
        <f>'Master View'!D259-'Master View'!D118</f>
        <v>0</v>
      </c>
      <c r="E118" s="49">
        <f>'Master View'!E259-'Master View'!E118</f>
        <v>0</v>
      </c>
      <c r="F118" s="49">
        <f>'Master View'!F259-'Master View'!F118</f>
        <v>0</v>
      </c>
      <c r="G118" s="49">
        <f>'Master View'!G259-'Master View'!G118</f>
        <v>0</v>
      </c>
      <c r="H118" s="49">
        <f>'Master View'!H259-'Master View'!H118</f>
        <v>0</v>
      </c>
      <c r="I118" s="49">
        <f>'Master View'!I259-'Master View'!I118</f>
        <v>0</v>
      </c>
      <c r="J118" s="49">
        <f>'Master View'!J259-'Master View'!J118</f>
        <v>0</v>
      </c>
      <c r="K118" s="49">
        <f>'Master View'!K259-'Master View'!K118</f>
        <v>0</v>
      </c>
      <c r="L118" s="49">
        <f>'Master View'!L259-'Master View'!L118</f>
        <v>0</v>
      </c>
      <c r="M118" s="49">
        <f>'Master View'!M259-'Master View'!M118</f>
        <v>0</v>
      </c>
      <c r="N118" s="49">
        <f>'Master View'!N259-'Master View'!N118</f>
        <v>0</v>
      </c>
    </row>
    <row r="119" spans="1:14" hidden="1" outlineLevel="2" x14ac:dyDescent="0.25">
      <c r="A119" t="s">
        <v>33</v>
      </c>
      <c r="B119" s="46">
        <f>'Master View'!B260-'Master View'!B119</f>
        <v>0</v>
      </c>
      <c r="C119" s="46">
        <f>'Master View'!C260-'Master View'!C119</f>
        <v>0</v>
      </c>
      <c r="D119" s="46">
        <f>'Master View'!D260-'Master View'!D119</f>
        <v>0</v>
      </c>
      <c r="E119" s="46">
        <f>'Master View'!E260-'Master View'!E119</f>
        <v>0</v>
      </c>
      <c r="F119" s="46">
        <f>'Master View'!F260-'Master View'!F119</f>
        <v>0</v>
      </c>
      <c r="G119" s="46">
        <f>'Master View'!G260-'Master View'!G119</f>
        <v>0</v>
      </c>
      <c r="H119" s="46">
        <f>'Master View'!H260-'Master View'!H119</f>
        <v>0</v>
      </c>
      <c r="I119" s="46">
        <f>'Master View'!I260-'Master View'!I119</f>
        <v>0</v>
      </c>
      <c r="J119" s="46">
        <f>'Master View'!J260-'Master View'!J119</f>
        <v>0</v>
      </c>
      <c r="K119" s="46">
        <f>'Master View'!K260-'Master View'!K119</f>
        <v>0</v>
      </c>
      <c r="L119" s="46">
        <f>'Master View'!L260-'Master View'!L119</f>
        <v>0</v>
      </c>
      <c r="M119" s="46">
        <f>'Master View'!M260-'Master View'!M119</f>
        <v>0</v>
      </c>
      <c r="N119" s="46">
        <f>'Master View'!N260-'Master View'!N119</f>
        <v>0</v>
      </c>
    </row>
    <row r="120" spans="1:14" hidden="1" outlineLevel="2" x14ac:dyDescent="0.25">
      <c r="A120" t="s">
        <v>99</v>
      </c>
      <c r="B120" s="46">
        <f>'Master View'!B261-'Master View'!B120</f>
        <v>0</v>
      </c>
      <c r="C120" s="46">
        <f>'Master View'!C261-'Master View'!C120</f>
        <v>0</v>
      </c>
      <c r="D120" s="46">
        <f>'Master View'!D261-'Master View'!D120</f>
        <v>0</v>
      </c>
      <c r="E120" s="46">
        <f>'Master View'!E261-'Master View'!E120</f>
        <v>0</v>
      </c>
      <c r="F120" s="46">
        <f>'Master View'!F261-'Master View'!F120</f>
        <v>0</v>
      </c>
      <c r="G120" s="46">
        <f>'Master View'!G261-'Master View'!G120</f>
        <v>0</v>
      </c>
      <c r="H120" s="46">
        <f>'Master View'!H261-'Master View'!H120</f>
        <v>0</v>
      </c>
      <c r="I120" s="46">
        <f>'Master View'!I261-'Master View'!I120</f>
        <v>0</v>
      </c>
      <c r="J120" s="46">
        <f>'Master View'!J261-'Master View'!J120</f>
        <v>0</v>
      </c>
      <c r="K120" s="46">
        <f>'Master View'!K261-'Master View'!K120</f>
        <v>0</v>
      </c>
      <c r="L120" s="46">
        <f>'Master View'!L261-'Master View'!L120</f>
        <v>0</v>
      </c>
      <c r="M120" s="46">
        <f>'Master View'!M261-'Master View'!M120</f>
        <v>0</v>
      </c>
      <c r="N120" s="46">
        <f>'Master View'!N261-'Master View'!N120</f>
        <v>0</v>
      </c>
    </row>
    <row r="121" spans="1:14" hidden="1" outlineLevel="2" x14ac:dyDescent="0.25">
      <c r="A121" t="s">
        <v>78</v>
      </c>
      <c r="B121" s="46">
        <f>'Master View'!B262-'Master View'!B121</f>
        <v>0</v>
      </c>
      <c r="C121" s="46">
        <f>'Master View'!C262-'Master View'!C121</f>
        <v>0</v>
      </c>
      <c r="D121" s="46">
        <f>'Master View'!D262-'Master View'!D121</f>
        <v>0</v>
      </c>
      <c r="E121" s="46">
        <f>'Master View'!E262-'Master View'!E121</f>
        <v>0</v>
      </c>
      <c r="F121" s="46">
        <f>'Master View'!F262-'Master View'!F121</f>
        <v>0</v>
      </c>
      <c r="G121" s="46">
        <f>'Master View'!G262-'Master View'!G121</f>
        <v>0</v>
      </c>
      <c r="H121" s="46">
        <f>'Master View'!H262-'Master View'!H121</f>
        <v>0</v>
      </c>
      <c r="I121" s="46">
        <f>'Master View'!I262-'Master View'!I121</f>
        <v>0</v>
      </c>
      <c r="J121" s="46">
        <f>'Master View'!J262-'Master View'!J121</f>
        <v>0</v>
      </c>
      <c r="K121" s="46">
        <f>'Master View'!K262-'Master View'!K121</f>
        <v>0</v>
      </c>
      <c r="L121" s="46">
        <f>'Master View'!L262-'Master View'!L121</f>
        <v>0</v>
      </c>
      <c r="M121" s="46">
        <f>'Master View'!M262-'Master View'!M121</f>
        <v>0</v>
      </c>
      <c r="N121" s="46">
        <f>'Master View'!N262-'Master View'!N121</f>
        <v>0</v>
      </c>
    </row>
    <row r="122" spans="1:14" collapsed="1" x14ac:dyDescent="0.25">
      <c r="A122" t="s">
        <v>65</v>
      </c>
      <c r="B122" s="46">
        <f>'Master View'!B263-'Master View'!B122</f>
        <v>0</v>
      </c>
      <c r="C122" s="46">
        <f>'Master View'!C263-'Master View'!C122</f>
        <v>0</v>
      </c>
      <c r="D122" s="46">
        <f>'Master View'!D263-'Master View'!D122</f>
        <v>0</v>
      </c>
      <c r="E122" s="46">
        <f>'Master View'!E263-'Master View'!E122</f>
        <v>0</v>
      </c>
      <c r="F122" s="46">
        <f>'Master View'!F263-'Master View'!F122</f>
        <v>0</v>
      </c>
      <c r="G122" s="46">
        <f>'Master View'!G263-'Master View'!G122</f>
        <v>0</v>
      </c>
      <c r="H122" s="46">
        <f>'Master View'!H263-'Master View'!H122</f>
        <v>-14</v>
      </c>
      <c r="I122" s="46">
        <f>'Master View'!I263-'Master View'!I122</f>
        <v>0</v>
      </c>
      <c r="J122" s="46">
        <f>'Master View'!J263-'Master View'!J122</f>
        <v>0</v>
      </c>
      <c r="K122" s="46">
        <f>'Master View'!K263-'Master View'!K122</f>
        <v>0</v>
      </c>
      <c r="L122" s="46">
        <f>'Master View'!L263-'Master View'!L122</f>
        <v>0</v>
      </c>
      <c r="M122" s="46">
        <f>'Master View'!M263-'Master View'!M122</f>
        <v>0</v>
      </c>
      <c r="N122" s="46">
        <f>'Master View'!N263-'Master View'!N122</f>
        <v>-14</v>
      </c>
    </row>
    <row r="123" spans="1:14" hidden="1" outlineLevel="1" x14ac:dyDescent="0.25">
      <c r="A123" t="s">
        <v>103</v>
      </c>
      <c r="B123" s="46">
        <f>'Master View'!B264-'Master View'!B123</f>
        <v>0</v>
      </c>
      <c r="C123" s="46">
        <f>'Master View'!C264-'Master View'!C123</f>
        <v>0</v>
      </c>
      <c r="D123" s="46">
        <f>'Master View'!D264-'Master View'!D123</f>
        <v>0</v>
      </c>
      <c r="E123" s="46">
        <f>'Master View'!E264-'Master View'!E123</f>
        <v>0</v>
      </c>
      <c r="F123" s="46">
        <f>'Master View'!F264-'Master View'!F123</f>
        <v>0</v>
      </c>
      <c r="G123" s="46">
        <f>'Master View'!G264-'Master View'!G123</f>
        <v>0</v>
      </c>
      <c r="H123" s="46" t="e">
        <f>'Master View'!H264-'Master View'!H123</f>
        <v>#REF!</v>
      </c>
      <c r="I123" s="46">
        <f>'Master View'!I264-'Master View'!I123</f>
        <v>0</v>
      </c>
      <c r="J123" s="46">
        <f>'Master View'!J264-'Master View'!J123</f>
        <v>0</v>
      </c>
      <c r="K123" s="46">
        <f>'Master View'!K264-'Master View'!K123</f>
        <v>0</v>
      </c>
      <c r="L123" s="46">
        <f>'Master View'!L264-'Master View'!L123</f>
        <v>0</v>
      </c>
      <c r="M123" s="46">
        <f>'Master View'!M264-'Master View'!M123</f>
        <v>0</v>
      </c>
      <c r="N123" s="46">
        <f>'Master View'!N264-'Master View'!N123</f>
        <v>-114</v>
      </c>
    </row>
    <row r="124" spans="1:14" hidden="1" outlineLevel="1" x14ac:dyDescent="0.25">
      <c r="A124" t="s">
        <v>104</v>
      </c>
      <c r="B124" s="46">
        <f>'Master View'!B265-'Master View'!B124</f>
        <v>0</v>
      </c>
      <c r="C124" s="46">
        <f>'Master View'!C265-'Master View'!C124</f>
        <v>0</v>
      </c>
      <c r="D124" s="46">
        <f>'Master View'!D265-'Master View'!D124</f>
        <v>0</v>
      </c>
      <c r="E124" s="46">
        <f>'Master View'!E265-'Master View'!E124</f>
        <v>0</v>
      </c>
      <c r="F124" s="46">
        <f>'Master View'!F265-'Master View'!F124</f>
        <v>0</v>
      </c>
      <c r="G124" s="46">
        <f>'Master View'!G265-'Master View'!G124</f>
        <v>0</v>
      </c>
      <c r="H124" s="46">
        <f>'Master View'!H265-'Master View'!H124</f>
        <v>-14</v>
      </c>
      <c r="I124" s="46">
        <f>'Master View'!I265-'Master View'!I124</f>
        <v>0</v>
      </c>
      <c r="J124" s="46">
        <f>'Master View'!J265-'Master View'!J124</f>
        <v>0</v>
      </c>
      <c r="K124" s="46">
        <f>'Master View'!K265-'Master View'!K124</f>
        <v>0</v>
      </c>
      <c r="L124" s="46">
        <f>'Master View'!L265-'Master View'!L124</f>
        <v>0</v>
      </c>
      <c r="M124" s="46">
        <f>'Master View'!M265-'Master View'!M124</f>
        <v>0</v>
      </c>
      <c r="N124" s="46">
        <f>'Master View'!N265-'Master View'!N124</f>
        <v>100</v>
      </c>
    </row>
    <row r="125" spans="1:14" collapsed="1" x14ac:dyDescent="0.25"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</row>
    <row r="126" spans="1:14" x14ac:dyDescent="0.25">
      <c r="A126" t="s">
        <v>189</v>
      </c>
      <c r="B126" s="46">
        <f>-('Master View'!B126-'Master View'!B267)</f>
        <v>376.80999999999995</v>
      </c>
      <c r="C126" s="46">
        <f>-('Master View'!C126-'Master View'!C267)</f>
        <v>2683.2599999999998</v>
      </c>
      <c r="D126" s="46">
        <f>-('Master View'!D126-'Master View'!D267)</f>
        <v>-2921.7699999999995</v>
      </c>
      <c r="E126" s="46">
        <f>-('Master View'!E126-'Master View'!E267)</f>
        <v>1746.87</v>
      </c>
      <c r="F126" s="46">
        <f>-('Master View'!F126-'Master View'!F267)</f>
        <v>2408.0599999999995</v>
      </c>
      <c r="G126" s="46">
        <f>-('Master View'!G126-'Master View'!G267)</f>
        <v>695.11999999999989</v>
      </c>
      <c r="H126" s="46">
        <f>-('Master View'!H126-'Master View'!H267)</f>
        <v>357.15999999999985</v>
      </c>
      <c r="I126" s="46">
        <f>-('Master View'!I126-'Master View'!I267)</f>
        <v>-855</v>
      </c>
      <c r="J126" s="46">
        <f>-('Master View'!J126-'Master View'!J267)</f>
        <v>-1000</v>
      </c>
      <c r="K126" s="46">
        <f>-('Master View'!K126-'Master View'!K267)</f>
        <v>0</v>
      </c>
      <c r="L126" s="46">
        <f>-('Master View'!L126-'Master View'!L267)</f>
        <v>0</v>
      </c>
      <c r="M126" s="46">
        <f>-('Master View'!M126-'Master View'!M267)</f>
        <v>-60</v>
      </c>
      <c r="N126" s="46">
        <f>'Master View'!N126-'Master View'!N267</f>
        <v>-3430.5100000000093</v>
      </c>
    </row>
    <row r="127" spans="1:14" x14ac:dyDescent="0.25">
      <c r="A127" t="s">
        <v>188</v>
      </c>
      <c r="B127" s="46">
        <f>'Master View'!B127-'Master View'!B268</f>
        <v>404.30999999999995</v>
      </c>
      <c r="C127" s="46">
        <f>'Master View'!C127-'Master View'!C268</f>
        <v>2473.7599999999998</v>
      </c>
      <c r="D127" s="46">
        <f>'Master View'!D127-'Master View'!D268</f>
        <v>-2700.7699999999995</v>
      </c>
      <c r="E127" s="46">
        <f>'Master View'!E127-'Master View'!E268</f>
        <v>256.86999999999989</v>
      </c>
      <c r="F127" s="46">
        <f>'Master View'!F127-'Master View'!F268</f>
        <v>1843.3999999999996</v>
      </c>
      <c r="G127" s="46">
        <f>'Master View'!G127-'Master View'!G268</f>
        <v>980.11999999999989</v>
      </c>
      <c r="H127" s="46">
        <f>'Master View'!H127-'Master View'!H268</f>
        <v>2651.66</v>
      </c>
      <c r="I127" s="46">
        <f>'Master View'!I127-'Master View'!I268</f>
        <v>-855</v>
      </c>
      <c r="J127" s="46">
        <f>'Master View'!J127-'Master View'!J268</f>
        <v>-1000</v>
      </c>
      <c r="K127" s="46">
        <f>'Master View'!K127-'Master View'!K268</f>
        <v>0</v>
      </c>
      <c r="L127" s="46">
        <f>'Master View'!L127-'Master View'!L268</f>
        <v>0</v>
      </c>
      <c r="M127" s="46">
        <f>'Master View'!M127-'Master View'!M268</f>
        <v>-60</v>
      </c>
      <c r="N127" s="46">
        <f>'Master View'!N127-'Master View'!N268</f>
        <v>4179.3500000000058</v>
      </c>
    </row>
    <row r="128" spans="1:14" x14ac:dyDescent="0.25">
      <c r="A128" t="s">
        <v>206</v>
      </c>
      <c r="B128" s="46">
        <f>'Master View'!B128-'Master View'!B269</f>
        <v>404.30999999999767</v>
      </c>
      <c r="C128" s="46">
        <f>'Master View'!C128-'Master View'!C269</f>
        <v>2878.0699999999997</v>
      </c>
      <c r="D128" s="46">
        <f>'Master View'!D128-'Master View'!D269</f>
        <v>177.30000000000291</v>
      </c>
      <c r="E128" s="46">
        <f>'Master View'!E128-'Master View'!E269</f>
        <v>619.17000000000553</v>
      </c>
      <c r="F128" s="46">
        <f>'Master View'!F128-'Master View'!F269</f>
        <v>2462.570000000007</v>
      </c>
      <c r="G128" s="46">
        <f>'Master View'!G128-'Master View'!G269</f>
        <v>3442.6900000000096</v>
      </c>
      <c r="H128" s="46">
        <f>'Master View'!H128-'Master View'!H269</f>
        <v>6094.3500000000131</v>
      </c>
      <c r="I128" s="46">
        <f>'Master View'!I128-'Master View'!I269</f>
        <v>5239.3500000000131</v>
      </c>
      <c r="J128" s="46">
        <f>'Master View'!J128-'Master View'!J269</f>
        <v>4239.3500000000131</v>
      </c>
      <c r="K128" s="46">
        <f>'Master View'!K128-'Master View'!K269</f>
        <v>4239.3500000000131</v>
      </c>
      <c r="L128" s="46">
        <f>'Master View'!L128-'Master View'!L269</f>
        <v>4239.3500000000131</v>
      </c>
      <c r="M128" s="46">
        <f>'Master View'!M128-'Master View'!M269</f>
        <v>4179.3500000000131</v>
      </c>
      <c r="N128" s="46"/>
    </row>
    <row r="131" spans="1:13" x14ac:dyDescent="0.25">
      <c r="B131" s="52" t="s">
        <v>205</v>
      </c>
      <c r="C131" s="52" t="s">
        <v>202</v>
      </c>
      <c r="D131" s="30" t="s">
        <v>212</v>
      </c>
    </row>
    <row r="132" spans="1:13" x14ac:dyDescent="0.25">
      <c r="A132" s="30" t="s">
        <v>200</v>
      </c>
      <c r="B132" s="46">
        <v>43153.29</v>
      </c>
      <c r="C132" s="46">
        <f>B132</f>
        <v>43153.29</v>
      </c>
      <c r="D132" s="57">
        <f>B132-C132</f>
        <v>0</v>
      </c>
    </row>
    <row r="133" spans="1:13" x14ac:dyDescent="0.25">
      <c r="A133" t="s">
        <v>54</v>
      </c>
      <c r="B133" s="46">
        <f>'Master View'!B136</f>
        <v>45643.839999999997</v>
      </c>
      <c r="C133" s="46">
        <f>'Master View'!D136</f>
        <v>45080</v>
      </c>
      <c r="D133" s="57">
        <f>B133-C133</f>
        <v>563.83999999999651</v>
      </c>
    </row>
    <row r="134" spans="1:13" x14ac:dyDescent="0.25">
      <c r="A134" t="s">
        <v>185</v>
      </c>
      <c r="B134" s="46">
        <f>'Master View'!B137</f>
        <v>-53668.989999999991</v>
      </c>
      <c r="C134" s="46">
        <f>'Master View'!D137</f>
        <v>-57099.5</v>
      </c>
      <c r="D134" s="57">
        <f t="shared" ref="D134:D137" si="2">B134-C134</f>
        <v>3430.5100000000093</v>
      </c>
    </row>
    <row r="135" spans="1:13" x14ac:dyDescent="0.25">
      <c r="A135" s="30" t="s">
        <v>201</v>
      </c>
      <c r="B135" s="46">
        <f>'Master View'!B138</f>
        <v>35128.140000000014</v>
      </c>
      <c r="C135" s="46">
        <f>'Master View'!D138</f>
        <v>31133.790000000008</v>
      </c>
      <c r="D135" s="57">
        <f>B135-C135</f>
        <v>3994.3500000000058</v>
      </c>
    </row>
    <row r="136" spans="1:13" x14ac:dyDescent="0.25">
      <c r="A136" t="s">
        <v>204</v>
      </c>
      <c r="B136" s="46">
        <f>'Master View'!B139</f>
        <v>6770</v>
      </c>
      <c r="C136" s="46">
        <f>'Master View'!D139</f>
        <v>6770</v>
      </c>
      <c r="D136" s="57">
        <f t="shared" si="2"/>
        <v>0</v>
      </c>
    </row>
    <row r="137" spans="1:13" x14ac:dyDescent="0.25">
      <c r="A137" s="30" t="s">
        <v>203</v>
      </c>
      <c r="B137" s="46">
        <f>'Master View'!B140</f>
        <v>28358.140000000014</v>
      </c>
      <c r="C137" s="46">
        <f>'Master View'!D140</f>
        <v>24363.790000000008</v>
      </c>
      <c r="D137" s="57">
        <f t="shared" si="2"/>
        <v>3994.3500000000058</v>
      </c>
    </row>
    <row r="139" spans="1:13" x14ac:dyDescent="0.25">
      <c r="A139" s="56" t="s">
        <v>210</v>
      </c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</row>
    <row r="140" spans="1:13" x14ac:dyDescent="0.25">
      <c r="A140" s="54" t="s">
        <v>202</v>
      </c>
      <c r="B140" s="46">
        <f>'Master View'!B154</f>
        <v>199</v>
      </c>
      <c r="C140" s="46">
        <f>'Master View'!C154+B140</f>
        <v>656</v>
      </c>
      <c r="D140" s="46">
        <f>'Master View'!D154+C140</f>
        <v>8190</v>
      </c>
      <c r="E140" s="46">
        <f>'Master View'!E154+D140</f>
        <v>11906</v>
      </c>
      <c r="F140" s="46">
        <f>'Master View'!F154+E140</f>
        <v>22723</v>
      </c>
      <c r="G140" s="46">
        <f>'Master View'!G154+F140</f>
        <v>23017</v>
      </c>
      <c r="H140" s="46">
        <f>'Master View'!H154+G140</f>
        <v>23443</v>
      </c>
      <c r="I140" s="46">
        <f>'Master View'!I154+H140</f>
        <v>23775</v>
      </c>
      <c r="J140" s="46">
        <f>'Master View'!J154+I140</f>
        <v>32232</v>
      </c>
      <c r="K140" s="46">
        <f>'Master View'!K154+J140</f>
        <v>35240</v>
      </c>
      <c r="L140" s="46">
        <f>'Master View'!L154+K140</f>
        <v>44198</v>
      </c>
      <c r="M140" s="46">
        <f>'Master View'!M154+L140</f>
        <v>45080</v>
      </c>
    </row>
    <row r="141" spans="1:13" x14ac:dyDescent="0.25">
      <c r="A141" s="54" t="s">
        <v>208</v>
      </c>
      <c r="B141" s="46">
        <f>'Master View'!B13</f>
        <v>226.5</v>
      </c>
      <c r="C141" s="46">
        <f>'Master View'!C13+B141</f>
        <v>474</v>
      </c>
      <c r="D141" s="46">
        <f>'Master View'!D13+C141</f>
        <v>8229</v>
      </c>
      <c r="E141" s="46">
        <f>'Master View'!E13+D141</f>
        <v>10455</v>
      </c>
      <c r="F141" s="46">
        <f>'Master View'!F13+E141</f>
        <v>20707.34</v>
      </c>
      <c r="G141" s="46">
        <f>'Master View'!G13+F141</f>
        <v>21286.34</v>
      </c>
      <c r="H141" s="46">
        <f>'Master View'!H13+G141</f>
        <v>24006.84</v>
      </c>
      <c r="I141" s="46">
        <f>'Master View'!I13+H141</f>
        <v>24338.84</v>
      </c>
      <c r="J141" s="46">
        <f>'Master View'!J13+I141</f>
        <v>32795.839999999997</v>
      </c>
      <c r="K141" s="46">
        <f>'Master View'!K13+J141</f>
        <v>35803.839999999997</v>
      </c>
      <c r="L141" s="46">
        <f>'Master View'!L13+K141</f>
        <v>44761.84</v>
      </c>
      <c r="M141" s="46">
        <f>'Master View'!M13+L141</f>
        <v>45643.839999999997</v>
      </c>
    </row>
    <row r="142" spans="1:13" x14ac:dyDescent="0.25">
      <c r="A142" t="s">
        <v>212</v>
      </c>
      <c r="B142" s="57">
        <f>B140-B141</f>
        <v>-27.5</v>
      </c>
      <c r="C142" s="57">
        <f t="shared" ref="C142:M142" si="3">C140-C141</f>
        <v>182</v>
      </c>
      <c r="D142" s="57">
        <f t="shared" si="3"/>
        <v>-39</v>
      </c>
      <c r="E142" s="57">
        <f>E140-E141</f>
        <v>1451</v>
      </c>
      <c r="F142" s="57">
        <f t="shared" si="3"/>
        <v>2015.6599999999999</v>
      </c>
      <c r="G142" s="57">
        <f t="shared" si="3"/>
        <v>1730.6599999999999</v>
      </c>
      <c r="H142" s="57">
        <f t="shared" si="3"/>
        <v>-563.84000000000015</v>
      </c>
      <c r="I142" s="57">
        <f t="shared" si="3"/>
        <v>-563.84000000000015</v>
      </c>
      <c r="J142" s="57">
        <f t="shared" si="3"/>
        <v>-563.83999999999651</v>
      </c>
      <c r="K142" s="57">
        <f t="shared" si="3"/>
        <v>-563.83999999999651</v>
      </c>
      <c r="L142" s="57">
        <f t="shared" si="3"/>
        <v>-563.83999999999651</v>
      </c>
      <c r="M142" s="57">
        <f t="shared" si="3"/>
        <v>-563.83999999999651</v>
      </c>
    </row>
    <row r="144" spans="1:13" x14ac:dyDescent="0.25">
      <c r="A144" s="56" t="s">
        <v>211</v>
      </c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</row>
    <row r="145" spans="1:14" x14ac:dyDescent="0.25">
      <c r="A145" s="54" t="s">
        <v>202</v>
      </c>
      <c r="B145" s="46">
        <f>'Master View'!B267</f>
        <v>2604</v>
      </c>
      <c r="C145" s="46">
        <f>'Master View'!C267+B145</f>
        <v>8985</v>
      </c>
      <c r="D145" s="46">
        <f>'Master View'!D267+C145</f>
        <v>11891</v>
      </c>
      <c r="E145" s="46">
        <f>'Master View'!E267+D145</f>
        <v>14321</v>
      </c>
      <c r="F145" s="46">
        <f>'Master View'!F267+E145</f>
        <v>27821</v>
      </c>
      <c r="G145" s="46">
        <f>'Master View'!G267+F145</f>
        <v>29641</v>
      </c>
      <c r="H145" s="46">
        <f>'Master View'!H267+G145</f>
        <v>33131</v>
      </c>
      <c r="I145" s="46">
        <f>'Master View'!I267+H145</f>
        <v>34106</v>
      </c>
      <c r="J145" s="46">
        <f>'Master View'!J267+I145</f>
        <v>40644.5</v>
      </c>
      <c r="K145" s="46">
        <f>'Master View'!K267+J145</f>
        <v>41829.5</v>
      </c>
      <c r="L145" s="46">
        <f>'Master View'!L267+K145</f>
        <v>52623.5</v>
      </c>
      <c r="M145" s="46">
        <f>'Master View'!M267+L145</f>
        <v>57099.5</v>
      </c>
    </row>
    <row r="146" spans="1:14" x14ac:dyDescent="0.25">
      <c r="A146" s="54" t="s">
        <v>208</v>
      </c>
      <c r="B146" s="46">
        <f>'Master View'!B126</f>
        <v>2227.19</v>
      </c>
      <c r="C146" s="46">
        <f>'Master View'!C126+B146</f>
        <v>5924.93</v>
      </c>
      <c r="D146" s="46">
        <f>'Master View'!D126+C146</f>
        <v>11752.7</v>
      </c>
      <c r="E146" s="46">
        <f>'Master View'!E126+D146</f>
        <v>12435.83</v>
      </c>
      <c r="F146" s="46">
        <f>'Master View'!F126+E146</f>
        <v>23527.77</v>
      </c>
      <c r="G146" s="46">
        <f>'Master View'!G126+F146</f>
        <v>24652.65</v>
      </c>
      <c r="H146" s="46">
        <f>'Master View'!H126+G146</f>
        <v>27785.49</v>
      </c>
      <c r="I146" s="46">
        <f>'Master View'!I126+H146</f>
        <v>29615.49</v>
      </c>
      <c r="J146" s="46">
        <f>'Master View'!J126+I146</f>
        <v>37153.990000000005</v>
      </c>
      <c r="K146" s="46">
        <f>'Master View'!K126+J146</f>
        <v>38338.990000000005</v>
      </c>
      <c r="L146" s="46">
        <f>'Master View'!L126+K146</f>
        <v>49132.990000000005</v>
      </c>
      <c r="M146" s="46">
        <f>'Master View'!M126+L146</f>
        <v>53668.990000000005</v>
      </c>
      <c r="N146" s="57"/>
    </row>
    <row r="147" spans="1:14" x14ac:dyDescent="0.25">
      <c r="A147" t="s">
        <v>212</v>
      </c>
      <c r="B147" s="57">
        <f>B145-B146</f>
        <v>376.80999999999995</v>
      </c>
      <c r="C147" s="57">
        <f t="shared" ref="C147" si="4">C145-C146</f>
        <v>3060.0699999999997</v>
      </c>
      <c r="D147" s="57">
        <f t="shared" ref="D147" si="5">D145-D146</f>
        <v>138.29999999999927</v>
      </c>
      <c r="E147" s="57">
        <f t="shared" ref="E147" si="6">E145-E146</f>
        <v>1885.17</v>
      </c>
      <c r="F147" s="57">
        <f t="shared" ref="F147" si="7">F145-F146</f>
        <v>4293.2299999999996</v>
      </c>
      <c r="G147" s="57">
        <f t="shared" ref="G147" si="8">G145-G146</f>
        <v>4988.3499999999985</v>
      </c>
      <c r="H147" s="57">
        <f t="shared" ref="H147" si="9">H145-H146</f>
        <v>5345.5099999999984</v>
      </c>
      <c r="I147" s="57">
        <f t="shared" ref="I147" si="10">I145-I146</f>
        <v>4490.5099999999984</v>
      </c>
      <c r="J147" s="57">
        <f t="shared" ref="J147" si="11">J145-J146</f>
        <v>3490.5099999999948</v>
      </c>
      <c r="K147" s="57">
        <f t="shared" ref="K147" si="12">K145-K146</f>
        <v>3490.5099999999948</v>
      </c>
      <c r="L147" s="57">
        <f t="shared" ref="L147" si="13">L145-L146</f>
        <v>3490.5099999999948</v>
      </c>
      <c r="M147" s="57">
        <f t="shared" ref="M147" si="14">M145-M146</f>
        <v>3430.5099999999948</v>
      </c>
    </row>
  </sheetData>
  <pageMargins left="0.7" right="0.7" top="0.75" bottom="0.75" header="0.3" footer="0.3"/>
  <pageSetup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F3" sqref="F3"/>
    </sheetView>
  </sheetViews>
  <sheetFormatPr defaultRowHeight="15" x14ac:dyDescent="0.25"/>
  <cols>
    <col min="1" max="1" width="28.140625" bestFit="1" customWidth="1"/>
    <col min="2" max="2" width="5.140625" customWidth="1"/>
    <col min="3" max="3" width="8.7109375" bestFit="1" customWidth="1"/>
    <col min="4" max="4" width="10.85546875" bestFit="1" customWidth="1"/>
    <col min="5" max="5" width="9" bestFit="1" customWidth="1"/>
    <col min="6" max="6" width="10.7109375" bestFit="1" customWidth="1"/>
    <col min="7" max="7" width="10.42578125" bestFit="1" customWidth="1"/>
    <col min="8" max="8" width="8.28515625" bestFit="1" customWidth="1"/>
    <col min="9" max="9" width="9.28515625" bestFit="1" customWidth="1"/>
    <col min="10" max="11" width="8.7109375" bestFit="1" customWidth="1"/>
    <col min="12" max="12" width="10.140625" bestFit="1" customWidth="1"/>
    <col min="13" max="13" width="5.7109375" bestFit="1" customWidth="1"/>
    <col min="14" max="14" width="10.140625" bestFit="1" customWidth="1"/>
    <col min="15" max="15" width="43.140625" bestFit="1" customWidth="1"/>
  </cols>
  <sheetData>
    <row r="1" spans="1:15" ht="18.75" x14ac:dyDescent="0.25">
      <c r="A1" s="14" t="s">
        <v>37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2" t="s">
        <v>30</v>
      </c>
    </row>
    <row r="2" spans="1:15" ht="75" x14ac:dyDescent="0.25">
      <c r="A2" s="16" t="s">
        <v>38</v>
      </c>
      <c r="B2" s="9"/>
      <c r="C2" s="9"/>
      <c r="D2" s="9"/>
      <c r="E2" s="9">
        <v>40</v>
      </c>
      <c r="F2" s="9">
        <v>713.85</v>
      </c>
      <c r="G2" s="9"/>
      <c r="H2" s="9"/>
      <c r="I2" s="9"/>
      <c r="J2" s="9">
        <v>100</v>
      </c>
      <c r="K2" s="9">
        <v>100</v>
      </c>
      <c r="L2" s="9">
        <v>1000</v>
      </c>
      <c r="M2" s="9"/>
      <c r="N2" s="9">
        <f>SUM(B2:M2)</f>
        <v>1953.85</v>
      </c>
      <c r="O2" s="20" t="s">
        <v>125</v>
      </c>
    </row>
    <row r="3" spans="1:15" x14ac:dyDescent="0.25">
      <c r="A3" s="1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0" sqref="L10"/>
    </sheetView>
  </sheetViews>
  <sheetFormatPr defaultRowHeight="15" x14ac:dyDescent="0.25"/>
  <cols>
    <col min="1" max="1" width="40.28515625" bestFit="1" customWidth="1"/>
    <col min="2" max="2" width="8.85546875" style="26"/>
    <col min="3" max="3" width="9" style="26" bestFit="1" customWidth="1"/>
    <col min="4" max="4" width="10.85546875" style="26" bestFit="1" customWidth="1"/>
    <col min="5" max="14" width="8.85546875" style="26"/>
    <col min="15" max="15" width="60.28515625" bestFit="1" customWidth="1"/>
  </cols>
  <sheetData>
    <row r="1" spans="1:15" ht="18.75" x14ac:dyDescent="0.25">
      <c r="A1" s="14" t="s">
        <v>58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" t="s">
        <v>30</v>
      </c>
    </row>
    <row r="2" spans="1:15" ht="18.75" x14ac:dyDescent="0.25">
      <c r="A2" s="14" t="s">
        <v>58</v>
      </c>
      <c r="B2" s="24">
        <f>SUM(B3:B10)</f>
        <v>0</v>
      </c>
      <c r="C2" s="24">
        <f t="shared" ref="C2:N2" si="0">SUM(C3:C10)</f>
        <v>356.76</v>
      </c>
      <c r="D2" s="24">
        <f t="shared" si="0"/>
        <v>0</v>
      </c>
      <c r="E2" s="24">
        <f t="shared" si="0"/>
        <v>0</v>
      </c>
      <c r="F2" s="24">
        <f t="shared" si="0"/>
        <v>202.08</v>
      </c>
      <c r="G2" s="24">
        <f t="shared" si="0"/>
        <v>0</v>
      </c>
      <c r="H2" s="24">
        <f t="shared" si="0"/>
        <v>0</v>
      </c>
      <c r="I2" s="24">
        <f t="shared" si="0"/>
        <v>55</v>
      </c>
      <c r="J2" s="24">
        <f t="shared" si="0"/>
        <v>40</v>
      </c>
      <c r="K2" s="24">
        <f t="shared" si="0"/>
        <v>15</v>
      </c>
      <c r="L2" s="24">
        <f t="shared" si="0"/>
        <v>119</v>
      </c>
      <c r="M2" s="24">
        <f t="shared" si="0"/>
        <v>230</v>
      </c>
      <c r="N2" s="24">
        <f t="shared" si="0"/>
        <v>1017.8399999999999</v>
      </c>
      <c r="O2" s="2"/>
    </row>
    <row r="3" spans="1:15" ht="45" x14ac:dyDescent="0.25">
      <c r="A3" s="16" t="s">
        <v>59</v>
      </c>
      <c r="B3" s="25"/>
      <c r="C3" s="25">
        <v>246.96</v>
      </c>
      <c r="D3" s="25"/>
      <c r="E3" s="25"/>
      <c r="F3" s="25"/>
      <c r="G3" s="25"/>
      <c r="H3" s="25"/>
      <c r="I3" s="25"/>
      <c r="J3" s="25"/>
      <c r="K3" s="25"/>
      <c r="L3" s="25">
        <f>8*8</f>
        <v>64</v>
      </c>
      <c r="M3" s="25"/>
      <c r="N3" s="25">
        <f t="shared" ref="N3:N8" si="1">SUM(B3:M3)</f>
        <v>310.96000000000004</v>
      </c>
      <c r="O3" s="20" t="s">
        <v>60</v>
      </c>
    </row>
    <row r="4" spans="1:15" ht="30" x14ac:dyDescent="0.25">
      <c r="A4" s="16" t="s">
        <v>61</v>
      </c>
      <c r="B4" s="25"/>
      <c r="C4" s="25">
        <v>28.78</v>
      </c>
      <c r="D4" s="25"/>
      <c r="E4" s="25"/>
      <c r="F4" s="25">
        <v>0</v>
      </c>
      <c r="G4" s="25"/>
      <c r="H4" s="25"/>
      <c r="I4" s="25"/>
      <c r="J4" s="25"/>
      <c r="K4" s="25"/>
      <c r="L4" s="25">
        <v>15</v>
      </c>
      <c r="M4" s="25"/>
      <c r="N4" s="25">
        <f t="shared" si="1"/>
        <v>43.78</v>
      </c>
      <c r="O4" s="20" t="s">
        <v>62</v>
      </c>
    </row>
    <row r="5" spans="1:15" x14ac:dyDescent="0.25">
      <c r="A5" s="16" t="s">
        <v>63</v>
      </c>
      <c r="B5" s="25"/>
      <c r="C5" s="25">
        <v>29.99</v>
      </c>
      <c r="D5" s="25"/>
      <c r="E5" s="25"/>
      <c r="F5" s="25">
        <v>0</v>
      </c>
      <c r="G5" s="25"/>
      <c r="H5" s="25"/>
      <c r="I5" s="25">
        <v>15</v>
      </c>
      <c r="J5" s="25"/>
      <c r="K5" s="25"/>
      <c r="L5" s="25">
        <v>15</v>
      </c>
      <c r="M5" s="25"/>
      <c r="N5" s="25">
        <f t="shared" si="1"/>
        <v>59.989999999999995</v>
      </c>
      <c r="O5" t="s">
        <v>64</v>
      </c>
    </row>
    <row r="6" spans="1:15" x14ac:dyDescent="0.25">
      <c r="A6" s="16" t="s">
        <v>166</v>
      </c>
      <c r="B6" s="25"/>
      <c r="C6" s="25">
        <v>4.2</v>
      </c>
      <c r="D6" s="25"/>
      <c r="E6" s="25"/>
      <c r="F6" s="25">
        <v>0</v>
      </c>
      <c r="G6" s="25"/>
      <c r="H6" s="25"/>
      <c r="I6" s="25"/>
      <c r="J6" s="25">
        <v>5</v>
      </c>
      <c r="K6" s="25"/>
      <c r="L6" s="25">
        <v>15</v>
      </c>
      <c r="M6" s="25"/>
      <c r="N6" s="25">
        <f t="shared" si="1"/>
        <v>24.2</v>
      </c>
      <c r="O6" t="s">
        <v>167</v>
      </c>
    </row>
    <row r="7" spans="1:15" ht="60" x14ac:dyDescent="0.25">
      <c r="A7" s="22" t="s">
        <v>68</v>
      </c>
      <c r="B7" s="25">
        <v>0</v>
      </c>
      <c r="C7" s="25">
        <v>46.83</v>
      </c>
      <c r="D7" s="25"/>
      <c r="E7" s="25">
        <v>0</v>
      </c>
      <c r="F7" s="25">
        <v>198.05</v>
      </c>
      <c r="G7" s="25"/>
      <c r="H7" s="25">
        <v>0</v>
      </c>
      <c r="I7" s="25">
        <v>40</v>
      </c>
      <c r="J7" s="25">
        <v>20</v>
      </c>
      <c r="K7" s="25">
        <v>15</v>
      </c>
      <c r="L7" s="25">
        <v>10</v>
      </c>
      <c r="M7" s="25">
        <v>20</v>
      </c>
      <c r="N7" s="25">
        <f t="shared" si="1"/>
        <v>349.88</v>
      </c>
      <c r="O7" s="23" t="s">
        <v>168</v>
      </c>
    </row>
    <row r="8" spans="1:15" x14ac:dyDescent="0.25">
      <c r="A8" s="22" t="s">
        <v>69</v>
      </c>
      <c r="M8" s="26">
        <v>150</v>
      </c>
      <c r="N8" s="25">
        <f t="shared" si="1"/>
        <v>150</v>
      </c>
      <c r="O8" t="s">
        <v>70</v>
      </c>
    </row>
    <row r="9" spans="1:15" ht="30" x14ac:dyDescent="0.25">
      <c r="A9" s="22" t="s">
        <v>71</v>
      </c>
      <c r="H9" s="26">
        <v>0</v>
      </c>
      <c r="M9" s="26">
        <v>60</v>
      </c>
      <c r="N9" s="25">
        <f t="shared" ref="N9:N10" si="2">SUM(B9:M9)</f>
        <v>60</v>
      </c>
      <c r="O9" s="23" t="s">
        <v>169</v>
      </c>
    </row>
    <row r="10" spans="1:15" x14ac:dyDescent="0.25">
      <c r="A10" s="22" t="s">
        <v>72</v>
      </c>
      <c r="E10" s="26">
        <v>0</v>
      </c>
      <c r="F10" s="26">
        <v>4.03</v>
      </c>
      <c r="J10" s="26">
        <v>15</v>
      </c>
      <c r="N10" s="25">
        <f t="shared" si="2"/>
        <v>19.03</v>
      </c>
      <c r="O10" t="s">
        <v>73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RowHeight="15" x14ac:dyDescent="0.25"/>
  <cols>
    <col min="1" max="1" width="44.42578125" bestFit="1" customWidth="1"/>
    <col min="2" max="2" width="9" style="27" bestFit="1" customWidth="1"/>
    <col min="3" max="3" width="10.5703125" style="27" bestFit="1" customWidth="1"/>
    <col min="4" max="4" width="12.28515625" style="27" bestFit="1" customWidth="1"/>
    <col min="5" max="5" width="9.5703125" style="27" bestFit="1" customWidth="1"/>
    <col min="6" max="6" width="11.85546875" style="27" bestFit="1" customWidth="1"/>
    <col min="7" max="7" width="11.5703125" style="27" bestFit="1" customWidth="1"/>
    <col min="8" max="8" width="10.5703125" style="27" bestFit="1" customWidth="1"/>
    <col min="9" max="9" width="10.28515625" style="27" bestFit="1" customWidth="1"/>
    <col min="10" max="10" width="10.5703125" style="27" bestFit="1" customWidth="1"/>
    <col min="11" max="11" width="6.7109375" style="27" bestFit="1" customWidth="1"/>
    <col min="12" max="12" width="9" style="27" bestFit="1" customWidth="1"/>
    <col min="13" max="13" width="10.5703125" style="27" bestFit="1" customWidth="1"/>
    <col min="14" max="14" width="11.5703125" style="27" bestFit="1" customWidth="1"/>
    <col min="15" max="15" width="43.5703125" customWidth="1"/>
  </cols>
  <sheetData>
    <row r="1" spans="1:15" ht="18.75" x14ac:dyDescent="0.25">
      <c r="A1" s="14" t="s">
        <v>31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2" t="s">
        <v>30</v>
      </c>
    </row>
    <row r="2" spans="1:15" ht="18.75" x14ac:dyDescent="0.25">
      <c r="A2" s="14" t="s">
        <v>31</v>
      </c>
      <c r="B2" s="1">
        <f t="shared" ref="B2:E2" si="0">SUM(B3,B8,B14,B19,B21,B23,B25,B27,B34,B29,B31)</f>
        <v>988.68000000000006</v>
      </c>
      <c r="C2" s="1">
        <f t="shared" si="0"/>
        <v>2652.6600000000003</v>
      </c>
      <c r="D2" s="1">
        <f t="shared" si="0"/>
        <v>5473.61</v>
      </c>
      <c r="E2" s="1">
        <f t="shared" si="0"/>
        <v>30.6</v>
      </c>
      <c r="F2" s="1">
        <f>SUM(F3,F8,F14,F19,F21,F23,F25,F27,F34,F29,F31)</f>
        <v>1607.85</v>
      </c>
      <c r="G2" s="1">
        <f t="shared" ref="G2" si="1">SUM(G3,G8,G14,G19,G21,G23,G25,G27,G34,G29,G31)</f>
        <v>0</v>
      </c>
      <c r="H2" s="1">
        <f t="shared" ref="H2" si="2">SUM(H3,H8,H14,H19,H21,H23,H25,H27,H34,H29,H31)</f>
        <v>1200</v>
      </c>
      <c r="I2" s="1">
        <f t="shared" ref="I2" si="3">SUM(I3,I8,I14,I19,I21,I23,I25,I27,I34,I29,I31)</f>
        <v>0</v>
      </c>
      <c r="J2" s="1">
        <f t="shared" ref="J2:K2" si="4">SUM(J3,J8,J14,J19,J21,J23,J25,J27,J34,J29,J31)</f>
        <v>1026</v>
      </c>
      <c r="K2" s="1">
        <f t="shared" si="4"/>
        <v>0</v>
      </c>
      <c r="L2" s="1">
        <f t="shared" ref="L2" si="5">SUM(L3,L8,L14,L19,L21,L23,L25,L27,L34,L29,L31)</f>
        <v>850</v>
      </c>
      <c r="M2" s="1">
        <f t="shared" ref="M2:N2" si="6">SUM(M3,M8,M14,M19,M21,M23,M25,M27,M34,M29,M31)</f>
        <v>1516</v>
      </c>
      <c r="N2" s="1">
        <f t="shared" si="6"/>
        <v>15345.399999999998</v>
      </c>
      <c r="O2" s="2"/>
    </row>
    <row r="3" spans="1:15" s="34" customFormat="1" ht="15.75" x14ac:dyDescent="0.25">
      <c r="A3" s="36" t="s">
        <v>74</v>
      </c>
      <c r="B3" s="37">
        <f t="shared" ref="B3:N3" si="7">SUM(B4:B7)</f>
        <v>193.8</v>
      </c>
      <c r="C3" s="37">
        <f t="shared" si="7"/>
        <v>0</v>
      </c>
      <c r="D3" s="37">
        <f t="shared" si="7"/>
        <v>2657.35</v>
      </c>
      <c r="E3" s="37">
        <f t="shared" si="7"/>
        <v>0</v>
      </c>
      <c r="F3" s="37">
        <f t="shared" si="7"/>
        <v>55.2</v>
      </c>
      <c r="G3" s="37">
        <f t="shared" si="7"/>
        <v>0</v>
      </c>
      <c r="H3" s="37">
        <f t="shared" si="7"/>
        <v>400</v>
      </c>
      <c r="I3" s="37">
        <f t="shared" si="7"/>
        <v>0</v>
      </c>
      <c r="J3" s="37">
        <f t="shared" si="7"/>
        <v>70</v>
      </c>
      <c r="K3" s="37">
        <f t="shared" si="7"/>
        <v>0</v>
      </c>
      <c r="L3" s="37">
        <f t="shared" si="7"/>
        <v>0</v>
      </c>
      <c r="M3" s="37">
        <f t="shared" si="7"/>
        <v>160</v>
      </c>
      <c r="N3" s="37">
        <f t="shared" si="7"/>
        <v>3536.35</v>
      </c>
      <c r="O3" s="38"/>
    </row>
    <row r="4" spans="1:15" ht="30" x14ac:dyDescent="0.25">
      <c r="A4" s="16" t="s">
        <v>33</v>
      </c>
      <c r="B4" s="1"/>
      <c r="C4" s="1"/>
      <c r="D4" s="1">
        <v>1936.16</v>
      </c>
      <c r="E4" s="1"/>
      <c r="F4" s="1"/>
      <c r="G4" s="1"/>
      <c r="H4" s="1">
        <v>250</v>
      </c>
      <c r="I4" s="1"/>
      <c r="J4" s="1"/>
      <c r="K4" s="1"/>
      <c r="L4" s="1"/>
      <c r="M4" s="1"/>
      <c r="N4" s="1">
        <f>SUM(B4:M4)</f>
        <v>2186.16</v>
      </c>
      <c r="O4" s="3" t="s">
        <v>75</v>
      </c>
    </row>
    <row r="5" spans="1:15" x14ac:dyDescent="0.25">
      <c r="A5" s="16" t="s">
        <v>76</v>
      </c>
      <c r="B5" s="1">
        <v>193.8</v>
      </c>
      <c r="C5" s="1"/>
      <c r="D5" s="1">
        <v>138</v>
      </c>
      <c r="E5" s="1"/>
      <c r="F5" s="1">
        <v>55.2</v>
      </c>
      <c r="G5" s="1"/>
      <c r="H5" s="1"/>
      <c r="I5" s="1"/>
      <c r="J5" s="1">
        <v>70</v>
      </c>
      <c r="K5" s="1"/>
      <c r="L5" s="1"/>
      <c r="M5" s="1">
        <v>160</v>
      </c>
      <c r="N5" s="1">
        <f t="shared" ref="N5:N18" si="8">SUM(B5:M5)</f>
        <v>617</v>
      </c>
      <c r="O5" s="2" t="s">
        <v>77</v>
      </c>
    </row>
    <row r="6" spans="1:15" x14ac:dyDescent="0.25">
      <c r="A6" s="16" t="s">
        <v>78</v>
      </c>
      <c r="B6" s="1"/>
      <c r="D6" s="1">
        <f>240+60+62.73</f>
        <v>362.73</v>
      </c>
      <c r="E6" s="1"/>
      <c r="F6" s="1"/>
      <c r="G6" s="1"/>
      <c r="H6" s="1">
        <v>30</v>
      </c>
      <c r="I6" s="1"/>
      <c r="J6" s="1"/>
      <c r="K6" s="1"/>
      <c r="L6" s="1"/>
      <c r="M6" s="1"/>
      <c r="N6" s="1">
        <f t="shared" si="8"/>
        <v>392.73</v>
      </c>
      <c r="O6" s="2" t="s">
        <v>79</v>
      </c>
    </row>
    <row r="7" spans="1:15" x14ac:dyDescent="0.25">
      <c r="A7" s="16" t="s">
        <v>80</v>
      </c>
      <c r="B7" s="1"/>
      <c r="C7" s="1"/>
      <c r="D7" s="1">
        <v>220.46</v>
      </c>
      <c r="E7" s="1"/>
      <c r="F7" s="1"/>
      <c r="G7" s="1"/>
      <c r="H7" s="1">
        <v>120</v>
      </c>
      <c r="I7" s="1"/>
      <c r="J7" s="1"/>
      <c r="K7" s="1"/>
      <c r="L7" s="1"/>
      <c r="M7" s="1"/>
      <c r="N7" s="1">
        <f t="shared" si="8"/>
        <v>340.46000000000004</v>
      </c>
      <c r="O7" s="2" t="s">
        <v>81</v>
      </c>
    </row>
    <row r="8" spans="1:15" s="34" customFormat="1" ht="15.75" x14ac:dyDescent="0.25">
      <c r="A8" s="36" t="s">
        <v>32</v>
      </c>
      <c r="B8" s="39">
        <f t="shared" ref="B8:N8" si="9">SUM(B9:B13)</f>
        <v>0</v>
      </c>
      <c r="C8" s="39">
        <f>SUM(C9:C13)</f>
        <v>450</v>
      </c>
      <c r="D8" s="39">
        <f t="shared" si="9"/>
        <v>2092.88</v>
      </c>
      <c r="E8" s="39">
        <f t="shared" si="9"/>
        <v>0</v>
      </c>
      <c r="F8" s="39">
        <f t="shared" si="9"/>
        <v>402</v>
      </c>
      <c r="G8" s="39">
        <f t="shared" si="9"/>
        <v>0</v>
      </c>
      <c r="H8" s="39">
        <f t="shared" si="9"/>
        <v>400</v>
      </c>
      <c r="I8" s="39">
        <f t="shared" si="9"/>
        <v>0</v>
      </c>
      <c r="J8" s="39">
        <f t="shared" si="9"/>
        <v>0</v>
      </c>
      <c r="K8" s="39">
        <f t="shared" si="9"/>
        <v>0</v>
      </c>
      <c r="L8" s="39">
        <f t="shared" si="9"/>
        <v>0</v>
      </c>
      <c r="M8" s="39">
        <f t="shared" si="9"/>
        <v>100</v>
      </c>
      <c r="N8" s="39">
        <f t="shared" si="9"/>
        <v>3444.88</v>
      </c>
      <c r="O8" s="40"/>
    </row>
    <row r="9" spans="1:15" x14ac:dyDescent="0.25">
      <c r="A9" s="16" t="s">
        <v>82</v>
      </c>
      <c r="C9" s="9">
        <v>450</v>
      </c>
      <c r="D9" s="9"/>
      <c r="E9" s="9"/>
      <c r="F9" s="9"/>
      <c r="G9" s="9"/>
      <c r="H9" s="9"/>
      <c r="I9" s="9"/>
      <c r="J9" s="9"/>
      <c r="K9" s="9"/>
      <c r="L9" s="9"/>
      <c r="M9" s="9"/>
      <c r="N9" s="1">
        <f>SUM(C9:M9)</f>
        <v>450</v>
      </c>
      <c r="O9" s="17"/>
    </row>
    <row r="10" spans="1:15" x14ac:dyDescent="0.25">
      <c r="A10" s="16" t="s">
        <v>33</v>
      </c>
      <c r="B10" s="9"/>
      <c r="C10" s="9"/>
      <c r="D10" s="9">
        <v>1928.84</v>
      </c>
      <c r="E10" s="9"/>
      <c r="F10" s="9"/>
      <c r="G10" s="9"/>
      <c r="H10" s="9">
        <v>250</v>
      </c>
      <c r="I10" s="9"/>
      <c r="J10" s="9"/>
      <c r="K10" s="9"/>
      <c r="L10" s="9"/>
      <c r="M10" s="9"/>
      <c r="N10" s="1">
        <f t="shared" si="8"/>
        <v>2178.84</v>
      </c>
      <c r="O10" s="20" t="s">
        <v>85</v>
      </c>
    </row>
    <row r="11" spans="1:15" ht="45" x14ac:dyDescent="0.25">
      <c r="A11" s="16" t="s">
        <v>76</v>
      </c>
      <c r="B11" s="9"/>
      <c r="C11" s="9"/>
      <c r="D11" s="9"/>
      <c r="E11" s="9"/>
      <c r="F11" s="9">
        <v>402</v>
      </c>
      <c r="G11" s="9"/>
      <c r="H11" s="9"/>
      <c r="I11" s="9"/>
      <c r="J11" s="9"/>
      <c r="K11" s="9"/>
      <c r="L11" s="9"/>
      <c r="M11" s="9">
        <v>100</v>
      </c>
      <c r="N11" s="1">
        <f t="shared" si="8"/>
        <v>502</v>
      </c>
      <c r="O11" s="20" t="s">
        <v>83</v>
      </c>
    </row>
    <row r="12" spans="1:15" x14ac:dyDescent="0.25">
      <c r="A12" s="16" t="s">
        <v>78</v>
      </c>
      <c r="B12" s="9"/>
      <c r="C12" s="9"/>
      <c r="D12" s="9">
        <v>9.9499999999999993</v>
      </c>
      <c r="E12" s="9"/>
      <c r="F12" s="9"/>
      <c r="G12" s="9"/>
      <c r="H12" s="9">
        <v>30</v>
      </c>
      <c r="I12" s="9"/>
      <c r="J12" s="9"/>
      <c r="K12" s="9"/>
      <c r="L12" s="9"/>
      <c r="M12" s="9"/>
      <c r="N12" s="1">
        <f t="shared" si="8"/>
        <v>39.950000000000003</v>
      </c>
      <c r="O12" s="2" t="s">
        <v>79</v>
      </c>
    </row>
    <row r="13" spans="1:15" x14ac:dyDescent="0.25">
      <c r="A13" s="16" t="s">
        <v>80</v>
      </c>
      <c r="B13" s="9"/>
      <c r="C13" s="9"/>
      <c r="D13" s="9">
        <v>154.09</v>
      </c>
      <c r="E13" s="9"/>
      <c r="F13" s="9"/>
      <c r="G13" s="9"/>
      <c r="H13" s="9">
        <v>120</v>
      </c>
      <c r="I13" s="9"/>
      <c r="J13" s="9"/>
      <c r="K13" s="9"/>
      <c r="L13" s="9"/>
      <c r="M13" s="9"/>
      <c r="N13" s="1">
        <f t="shared" si="8"/>
        <v>274.09000000000003</v>
      </c>
      <c r="O13" s="2" t="s">
        <v>81</v>
      </c>
    </row>
    <row r="14" spans="1:15" s="34" customFormat="1" ht="15.75" x14ac:dyDescent="0.25">
      <c r="A14" s="36" t="s">
        <v>84</v>
      </c>
      <c r="B14" s="37">
        <f t="shared" ref="B14:N14" si="10">SUM(B15:B18)</f>
        <v>160.80000000000001</v>
      </c>
      <c r="C14" s="37">
        <f t="shared" si="10"/>
        <v>1379.08</v>
      </c>
      <c r="D14" s="37">
        <f t="shared" si="10"/>
        <v>93</v>
      </c>
      <c r="E14" s="37">
        <f t="shared" si="10"/>
        <v>0</v>
      </c>
      <c r="F14" s="37">
        <f t="shared" si="10"/>
        <v>0</v>
      </c>
      <c r="G14" s="37">
        <f t="shared" si="10"/>
        <v>0</v>
      </c>
      <c r="H14" s="37">
        <f t="shared" si="10"/>
        <v>400</v>
      </c>
      <c r="I14" s="37">
        <f t="shared" si="10"/>
        <v>0</v>
      </c>
      <c r="J14" s="37">
        <f t="shared" si="10"/>
        <v>90</v>
      </c>
      <c r="K14" s="37">
        <f t="shared" si="10"/>
        <v>0</v>
      </c>
      <c r="L14" s="37">
        <f t="shared" si="10"/>
        <v>0</v>
      </c>
      <c r="M14" s="37">
        <f t="shared" si="10"/>
        <v>90</v>
      </c>
      <c r="N14" s="37">
        <f t="shared" si="10"/>
        <v>2212.88</v>
      </c>
      <c r="O14" s="38"/>
    </row>
    <row r="15" spans="1:15" ht="45" x14ac:dyDescent="0.25">
      <c r="A15" s="16" t="s">
        <v>33</v>
      </c>
      <c r="B15" s="1"/>
      <c r="C15" s="1">
        <v>1286.08</v>
      </c>
      <c r="D15" s="1"/>
      <c r="E15" s="1"/>
      <c r="F15" s="1"/>
      <c r="G15" s="1"/>
      <c r="H15" s="1">
        <v>250</v>
      </c>
      <c r="I15" s="1"/>
      <c r="J15" s="1"/>
      <c r="K15" s="1"/>
      <c r="L15" s="1"/>
      <c r="M15" s="1"/>
      <c r="N15" s="1">
        <f t="shared" si="8"/>
        <v>1536.08</v>
      </c>
      <c r="O15" s="3" t="s">
        <v>86</v>
      </c>
    </row>
    <row r="16" spans="1:15" x14ac:dyDescent="0.25">
      <c r="A16" s="16" t="s">
        <v>76</v>
      </c>
      <c r="B16" s="1">
        <v>160.80000000000001</v>
      </c>
      <c r="C16" s="1">
        <v>93</v>
      </c>
      <c r="D16" s="1">
        <v>93</v>
      </c>
      <c r="E16" s="1"/>
      <c r="F16" s="1"/>
      <c r="G16" s="1"/>
      <c r="H16" s="1"/>
      <c r="I16" s="1"/>
      <c r="J16" s="1">
        <v>90</v>
      </c>
      <c r="K16" s="1"/>
      <c r="L16" s="1"/>
      <c r="M16" s="1">
        <v>90</v>
      </c>
      <c r="N16" s="1">
        <f t="shared" si="8"/>
        <v>526.79999999999995</v>
      </c>
      <c r="O16" s="2" t="s">
        <v>87</v>
      </c>
    </row>
    <row r="17" spans="1:15" x14ac:dyDescent="0.25">
      <c r="A17" s="16" t="s">
        <v>78</v>
      </c>
      <c r="B17" s="1"/>
      <c r="C17" s="1"/>
      <c r="D17" s="1"/>
      <c r="E17" s="1"/>
      <c r="F17" s="1"/>
      <c r="G17" s="1"/>
      <c r="H17" s="1">
        <v>30</v>
      </c>
      <c r="I17" s="1"/>
      <c r="J17" s="1"/>
      <c r="K17" s="1"/>
      <c r="L17" s="1"/>
      <c r="M17" s="1"/>
      <c r="N17" s="1">
        <f t="shared" si="8"/>
        <v>30</v>
      </c>
      <c r="O17" s="2" t="s">
        <v>79</v>
      </c>
    </row>
    <row r="18" spans="1:15" x14ac:dyDescent="0.25">
      <c r="A18" s="16" t="s">
        <v>80</v>
      </c>
      <c r="B18" s="1"/>
      <c r="C18" s="1"/>
      <c r="D18" s="1"/>
      <c r="E18" s="1"/>
      <c r="F18" s="1"/>
      <c r="G18" s="1"/>
      <c r="H18" s="1">
        <v>120</v>
      </c>
      <c r="I18" s="1"/>
      <c r="J18" s="1"/>
      <c r="K18" s="1"/>
      <c r="L18" s="1"/>
      <c r="M18" s="1"/>
      <c r="N18" s="1">
        <f t="shared" si="8"/>
        <v>120</v>
      </c>
      <c r="O18" s="3" t="s">
        <v>88</v>
      </c>
    </row>
    <row r="19" spans="1:15" s="34" customFormat="1" ht="15.75" x14ac:dyDescent="0.25">
      <c r="A19" s="36" t="s">
        <v>89</v>
      </c>
      <c r="B19" s="37">
        <f t="shared" ref="B19:N19" si="11">SUM(B20:B20)</f>
        <v>0</v>
      </c>
      <c r="C19" s="37">
        <f t="shared" si="11"/>
        <v>0</v>
      </c>
      <c r="D19" s="37">
        <f t="shared" si="11"/>
        <v>0</v>
      </c>
      <c r="E19" s="37">
        <f t="shared" si="11"/>
        <v>0</v>
      </c>
      <c r="F19" s="37">
        <f t="shared" si="11"/>
        <v>0</v>
      </c>
      <c r="G19" s="37">
        <f t="shared" si="11"/>
        <v>0</v>
      </c>
      <c r="H19" s="37">
        <f t="shared" si="11"/>
        <v>0</v>
      </c>
      <c r="I19" s="37">
        <f t="shared" si="11"/>
        <v>0</v>
      </c>
      <c r="J19" s="37">
        <f t="shared" si="11"/>
        <v>120</v>
      </c>
      <c r="K19" s="37">
        <f t="shared" si="11"/>
        <v>0</v>
      </c>
      <c r="L19" s="37">
        <f t="shared" si="11"/>
        <v>0</v>
      </c>
      <c r="M19" s="37">
        <f t="shared" si="11"/>
        <v>120</v>
      </c>
      <c r="N19" s="37">
        <f t="shared" si="11"/>
        <v>240</v>
      </c>
      <c r="O19" s="38"/>
    </row>
    <row r="20" spans="1:15" x14ac:dyDescent="0.25">
      <c r="A20" s="16" t="s">
        <v>76</v>
      </c>
      <c r="B20" s="1"/>
      <c r="C20" s="1"/>
      <c r="D20" s="1"/>
      <c r="E20" s="1"/>
      <c r="F20" s="1"/>
      <c r="G20" s="1"/>
      <c r="H20" s="1"/>
      <c r="I20" s="1"/>
      <c r="J20" s="1">
        <v>120</v>
      </c>
      <c r="K20" s="1"/>
      <c r="L20" s="1"/>
      <c r="M20" s="1">
        <v>120</v>
      </c>
      <c r="N20" s="1">
        <f t="shared" ref="N20" si="12">SUM(B20:M20)</f>
        <v>240</v>
      </c>
      <c r="O20" s="2" t="s">
        <v>90</v>
      </c>
    </row>
    <row r="21" spans="1:15" s="34" customFormat="1" ht="15.75" x14ac:dyDescent="0.25">
      <c r="A21" s="36" t="s">
        <v>91</v>
      </c>
      <c r="B21" s="35">
        <f t="shared" ref="B21:N21" si="13">SUM(B22:B22)</f>
        <v>5.88</v>
      </c>
      <c r="C21" s="35">
        <f t="shared" si="13"/>
        <v>5.88</v>
      </c>
      <c r="D21" s="35">
        <f t="shared" si="13"/>
        <v>5.88</v>
      </c>
      <c r="E21" s="35">
        <f t="shared" si="13"/>
        <v>0</v>
      </c>
      <c r="F21" s="35">
        <f t="shared" si="13"/>
        <v>0</v>
      </c>
      <c r="G21" s="35">
        <f t="shared" si="13"/>
        <v>0</v>
      </c>
      <c r="H21" s="35">
        <f t="shared" si="13"/>
        <v>0</v>
      </c>
      <c r="I21" s="35">
        <f t="shared" si="13"/>
        <v>0</v>
      </c>
      <c r="J21" s="35">
        <f t="shared" si="13"/>
        <v>6</v>
      </c>
      <c r="K21" s="35">
        <f t="shared" si="13"/>
        <v>0</v>
      </c>
      <c r="L21" s="35">
        <f t="shared" si="13"/>
        <v>0</v>
      </c>
      <c r="M21" s="35">
        <f t="shared" si="13"/>
        <v>6</v>
      </c>
      <c r="N21" s="35">
        <f t="shared" si="13"/>
        <v>29.64</v>
      </c>
    </row>
    <row r="22" spans="1:15" x14ac:dyDescent="0.25">
      <c r="A22" s="16" t="s">
        <v>76</v>
      </c>
      <c r="B22" s="27">
        <v>5.88</v>
      </c>
      <c r="C22" s="27">
        <v>5.88</v>
      </c>
      <c r="D22" s="27">
        <v>5.88</v>
      </c>
      <c r="J22" s="27">
        <v>6</v>
      </c>
      <c r="M22" s="27">
        <v>6</v>
      </c>
      <c r="N22" s="27">
        <f>SUM(B22:M22)</f>
        <v>29.64</v>
      </c>
      <c r="O22" t="s">
        <v>90</v>
      </c>
    </row>
    <row r="23" spans="1:15" s="34" customFormat="1" ht="15.75" x14ac:dyDescent="0.25">
      <c r="A23" s="36" t="s">
        <v>92</v>
      </c>
      <c r="B23" s="35">
        <f t="shared" ref="B23:N23" si="14">SUM(B24:B24)</f>
        <v>0</v>
      </c>
      <c r="C23" s="35">
        <f t="shared" si="14"/>
        <v>0</v>
      </c>
      <c r="D23" s="35">
        <f t="shared" si="14"/>
        <v>0</v>
      </c>
      <c r="E23" s="35">
        <f t="shared" si="14"/>
        <v>0</v>
      </c>
      <c r="F23" s="35">
        <f t="shared" si="14"/>
        <v>0</v>
      </c>
      <c r="G23" s="35">
        <f t="shared" si="14"/>
        <v>0</v>
      </c>
      <c r="H23" s="35">
        <f t="shared" si="14"/>
        <v>0</v>
      </c>
      <c r="I23" s="35">
        <f t="shared" si="14"/>
        <v>0</v>
      </c>
      <c r="J23" s="35">
        <f t="shared" si="14"/>
        <v>20</v>
      </c>
      <c r="K23" s="35">
        <f t="shared" si="14"/>
        <v>0</v>
      </c>
      <c r="L23" s="35">
        <f t="shared" si="14"/>
        <v>0</v>
      </c>
      <c r="M23" s="35">
        <f t="shared" si="14"/>
        <v>20</v>
      </c>
      <c r="N23" s="35">
        <f t="shared" si="14"/>
        <v>40</v>
      </c>
    </row>
    <row r="24" spans="1:15" x14ac:dyDescent="0.25">
      <c r="A24" s="16" t="s">
        <v>76</v>
      </c>
      <c r="D24" s="27">
        <v>0</v>
      </c>
      <c r="J24" s="27">
        <v>20</v>
      </c>
      <c r="M24" s="27">
        <v>20</v>
      </c>
      <c r="N24" s="27">
        <f>SUM(B24:M24)</f>
        <v>40</v>
      </c>
      <c r="O24" t="s">
        <v>90</v>
      </c>
    </row>
    <row r="25" spans="1:15" s="34" customFormat="1" ht="15.75" x14ac:dyDescent="0.25">
      <c r="A25" s="36" t="s">
        <v>93</v>
      </c>
      <c r="B25" s="35">
        <f t="shared" ref="B25:N25" si="15">SUM(B26:B26)</f>
        <v>211.1</v>
      </c>
      <c r="C25" s="35">
        <f t="shared" si="15"/>
        <v>205.7</v>
      </c>
      <c r="D25" s="35">
        <f t="shared" si="15"/>
        <v>330.5</v>
      </c>
      <c r="E25" s="35">
        <f t="shared" si="15"/>
        <v>0</v>
      </c>
      <c r="F25" s="35">
        <f t="shared" si="15"/>
        <v>0</v>
      </c>
      <c r="G25" s="35">
        <f t="shared" si="15"/>
        <v>0</v>
      </c>
      <c r="H25" s="35">
        <f t="shared" si="15"/>
        <v>0</v>
      </c>
      <c r="I25" s="35">
        <f t="shared" si="15"/>
        <v>0</v>
      </c>
      <c r="J25" s="35">
        <f t="shared" si="15"/>
        <v>300</v>
      </c>
      <c r="K25" s="35">
        <f t="shared" si="15"/>
        <v>0</v>
      </c>
      <c r="L25" s="35">
        <f t="shared" si="15"/>
        <v>0</v>
      </c>
      <c r="M25" s="35">
        <f t="shared" si="15"/>
        <v>400</v>
      </c>
      <c r="N25" s="35">
        <f t="shared" si="15"/>
        <v>1447.3</v>
      </c>
    </row>
    <row r="26" spans="1:15" x14ac:dyDescent="0.25">
      <c r="A26" s="16" t="s">
        <v>76</v>
      </c>
      <c r="B26" s="27">
        <v>211.1</v>
      </c>
      <c r="C26" s="27">
        <v>205.7</v>
      </c>
      <c r="D26" s="27">
        <v>330.5</v>
      </c>
      <c r="J26" s="27">
        <v>300</v>
      </c>
      <c r="M26" s="27">
        <v>400</v>
      </c>
      <c r="N26" s="27">
        <f>SUM(B26:M26)</f>
        <v>1447.3</v>
      </c>
      <c r="O26" t="s">
        <v>94</v>
      </c>
    </row>
    <row r="27" spans="1:15" s="34" customFormat="1" ht="15.75" x14ac:dyDescent="0.25">
      <c r="A27" s="36" t="s">
        <v>95</v>
      </c>
      <c r="B27" s="35">
        <f t="shared" ref="B27:N27" si="16">SUM(B28:B28)</f>
        <v>417.1</v>
      </c>
      <c r="C27" s="35">
        <f t="shared" si="16"/>
        <v>364.2</v>
      </c>
      <c r="D27" s="35">
        <f t="shared" si="16"/>
        <v>174</v>
      </c>
      <c r="E27" s="35">
        <f t="shared" si="16"/>
        <v>30.6</v>
      </c>
      <c r="F27" s="35">
        <f t="shared" si="16"/>
        <v>0</v>
      </c>
      <c r="G27" s="35">
        <f t="shared" si="16"/>
        <v>0</v>
      </c>
      <c r="H27" s="35">
        <f t="shared" si="16"/>
        <v>0</v>
      </c>
      <c r="I27" s="35">
        <f t="shared" si="16"/>
        <v>0</v>
      </c>
      <c r="J27" s="35">
        <f t="shared" si="16"/>
        <v>300</v>
      </c>
      <c r="K27" s="35">
        <f t="shared" si="16"/>
        <v>0</v>
      </c>
      <c r="L27" s="35">
        <f t="shared" si="16"/>
        <v>0</v>
      </c>
      <c r="M27" s="35">
        <f t="shared" si="16"/>
        <v>500</v>
      </c>
      <c r="N27" s="35">
        <f t="shared" si="16"/>
        <v>1785.9</v>
      </c>
    </row>
    <row r="28" spans="1:15" x14ac:dyDescent="0.25">
      <c r="A28" s="16" t="s">
        <v>76</v>
      </c>
      <c r="B28" s="27">
        <v>417.1</v>
      </c>
      <c r="C28" s="27">
        <v>364.2</v>
      </c>
      <c r="D28" s="27">
        <v>174</v>
      </c>
      <c r="E28" s="27">
        <v>30.6</v>
      </c>
      <c r="J28" s="27">
        <v>300</v>
      </c>
      <c r="M28" s="27">
        <v>500</v>
      </c>
      <c r="N28" s="27">
        <f>SUM(B28:M28)</f>
        <v>1785.9</v>
      </c>
      <c r="O28" t="s">
        <v>96</v>
      </c>
    </row>
    <row r="29" spans="1:15" s="34" customFormat="1" ht="15.75" x14ac:dyDescent="0.25">
      <c r="A29" s="36" t="s">
        <v>97</v>
      </c>
      <c r="B29" s="35">
        <f t="shared" ref="B29:N29" si="17">SUM(B30:B30)</f>
        <v>0</v>
      </c>
      <c r="C29" s="35">
        <f t="shared" si="17"/>
        <v>247.8</v>
      </c>
      <c r="D29" s="35">
        <f t="shared" si="17"/>
        <v>120</v>
      </c>
      <c r="E29" s="35">
        <f t="shared" si="17"/>
        <v>0</v>
      </c>
      <c r="F29" s="35">
        <f t="shared" si="17"/>
        <v>0</v>
      </c>
      <c r="G29" s="35">
        <f t="shared" si="17"/>
        <v>0</v>
      </c>
      <c r="H29" s="35">
        <f t="shared" si="17"/>
        <v>0</v>
      </c>
      <c r="I29" s="35">
        <f t="shared" si="17"/>
        <v>0</v>
      </c>
      <c r="J29" s="35">
        <f t="shared" si="17"/>
        <v>120</v>
      </c>
      <c r="K29" s="35">
        <f t="shared" si="17"/>
        <v>0</v>
      </c>
      <c r="L29" s="35">
        <f t="shared" si="17"/>
        <v>0</v>
      </c>
      <c r="M29" s="35">
        <f t="shared" si="17"/>
        <v>120</v>
      </c>
      <c r="N29" s="35">
        <f t="shared" si="17"/>
        <v>607.79999999999995</v>
      </c>
    </row>
    <row r="30" spans="1:15" x14ac:dyDescent="0.25">
      <c r="A30" s="16" t="s">
        <v>76</v>
      </c>
      <c r="C30" s="27">
        <v>247.8</v>
      </c>
      <c r="D30" s="27">
        <v>120</v>
      </c>
      <c r="J30" s="27">
        <v>120</v>
      </c>
      <c r="M30" s="27">
        <v>120</v>
      </c>
      <c r="N30" s="27">
        <f>SUM(B30:M30)</f>
        <v>607.79999999999995</v>
      </c>
      <c r="O30" t="s">
        <v>77</v>
      </c>
    </row>
    <row r="31" spans="1:15" s="34" customFormat="1" ht="15.75" x14ac:dyDescent="0.25">
      <c r="A31" s="36" t="s">
        <v>224</v>
      </c>
      <c r="B31" s="37">
        <f t="shared" ref="B31:E31" si="18">SUM(B32:B33)</f>
        <v>0</v>
      </c>
      <c r="C31" s="37">
        <f t="shared" si="18"/>
        <v>0</v>
      </c>
      <c r="D31" s="37">
        <f t="shared" si="18"/>
        <v>0</v>
      </c>
      <c r="E31" s="37">
        <f t="shared" si="18"/>
        <v>0</v>
      </c>
      <c r="F31" s="37">
        <f>SUM(F32:F33)</f>
        <v>400.65</v>
      </c>
      <c r="G31" s="37">
        <f t="shared" ref="G31:M31" si="19">SUM(G32:G33)</f>
        <v>0</v>
      </c>
      <c r="H31" s="37">
        <f t="shared" si="19"/>
        <v>0</v>
      </c>
      <c r="I31" s="37">
        <f t="shared" si="19"/>
        <v>0</v>
      </c>
      <c r="J31" s="37">
        <f t="shared" si="19"/>
        <v>0</v>
      </c>
      <c r="K31" s="37">
        <f t="shared" si="19"/>
        <v>0</v>
      </c>
      <c r="L31" s="37">
        <f t="shared" si="19"/>
        <v>0</v>
      </c>
      <c r="M31" s="37">
        <f t="shared" si="19"/>
        <v>0</v>
      </c>
      <c r="N31" s="35">
        <f t="shared" ref="N31:N33" si="20">SUM(B31:M31)</f>
        <v>400.65</v>
      </c>
    </row>
    <row r="32" spans="1:15" x14ac:dyDescent="0.25">
      <c r="A32" s="139" t="s">
        <v>33</v>
      </c>
      <c r="C32" s="131"/>
      <c r="D32" s="131"/>
      <c r="F32" s="131">
        <v>268.64999999999998</v>
      </c>
      <c r="N32" s="27">
        <f t="shared" si="20"/>
        <v>268.64999999999998</v>
      </c>
    </row>
    <row r="33" spans="1:15" x14ac:dyDescent="0.25">
      <c r="A33" s="139" t="s">
        <v>225</v>
      </c>
      <c r="F33" s="27">
        <v>132</v>
      </c>
      <c r="N33" s="27">
        <f t="shared" si="20"/>
        <v>132</v>
      </c>
    </row>
    <row r="34" spans="1:15" s="34" customFormat="1" ht="15.75" x14ac:dyDescent="0.25">
      <c r="A34" s="36" t="s">
        <v>98</v>
      </c>
      <c r="B34" s="35">
        <f>SUM(B35:B37)</f>
        <v>0</v>
      </c>
      <c r="C34" s="35">
        <f t="shared" ref="C34:N34" si="21">SUM(C35:C37)</f>
        <v>0</v>
      </c>
      <c r="D34" s="35">
        <f t="shared" si="21"/>
        <v>0</v>
      </c>
      <c r="E34" s="35">
        <f t="shared" si="21"/>
        <v>0</v>
      </c>
      <c r="F34" s="35">
        <f t="shared" si="21"/>
        <v>750</v>
      </c>
      <c r="G34" s="35">
        <f t="shared" si="21"/>
        <v>0</v>
      </c>
      <c r="H34" s="35">
        <f t="shared" si="21"/>
        <v>0</v>
      </c>
      <c r="I34" s="35">
        <f t="shared" si="21"/>
        <v>0</v>
      </c>
      <c r="J34" s="35">
        <f t="shared" si="21"/>
        <v>0</v>
      </c>
      <c r="K34" s="35">
        <f t="shared" si="21"/>
        <v>0</v>
      </c>
      <c r="L34" s="35">
        <f t="shared" si="21"/>
        <v>850</v>
      </c>
      <c r="M34" s="35">
        <f t="shared" si="21"/>
        <v>0</v>
      </c>
      <c r="N34" s="35">
        <f t="shared" si="21"/>
        <v>1600</v>
      </c>
    </row>
    <row r="35" spans="1:15" x14ac:dyDescent="0.25">
      <c r="A35" s="16" t="s">
        <v>33</v>
      </c>
      <c r="F35" s="27">
        <v>200</v>
      </c>
      <c r="L35" s="27">
        <v>300</v>
      </c>
      <c r="N35" s="27">
        <f t="shared" ref="N35:N37" si="22">SUM(B35:M35)</f>
        <v>500</v>
      </c>
      <c r="O35" t="s">
        <v>100</v>
      </c>
    </row>
    <row r="36" spans="1:15" x14ac:dyDescent="0.25">
      <c r="A36" s="16" t="s">
        <v>99</v>
      </c>
      <c r="F36" s="27">
        <v>500</v>
      </c>
      <c r="L36" s="27">
        <v>500</v>
      </c>
      <c r="N36" s="27">
        <f t="shared" si="22"/>
        <v>1000</v>
      </c>
      <c r="O36" t="s">
        <v>101</v>
      </c>
    </row>
    <row r="37" spans="1:15" x14ac:dyDescent="0.25">
      <c r="A37" s="16" t="s">
        <v>78</v>
      </c>
      <c r="F37" s="27">
        <v>50</v>
      </c>
      <c r="L37" s="27">
        <v>50</v>
      </c>
      <c r="N37" s="27">
        <f t="shared" si="22"/>
        <v>100</v>
      </c>
      <c r="O37" t="s">
        <v>102</v>
      </c>
    </row>
    <row r="38" spans="1:15" s="34" customFormat="1" ht="15.75" x14ac:dyDescent="0.25">
      <c r="A38" s="36" t="s">
        <v>217</v>
      </c>
      <c r="B38" s="35"/>
      <c r="C38" s="35"/>
      <c r="D38" s="35">
        <f>D39</f>
        <v>80.400000000000006</v>
      </c>
      <c r="E38" s="35"/>
      <c r="F38" s="35"/>
      <c r="G38" s="35"/>
      <c r="H38" s="35"/>
      <c r="I38" s="35"/>
      <c r="J38" s="35"/>
      <c r="K38" s="35"/>
      <c r="L38" s="35"/>
      <c r="M38" s="35"/>
      <c r="N38" s="35">
        <f>SUM(B38:M38)</f>
        <v>80.400000000000006</v>
      </c>
    </row>
    <row r="39" spans="1:15" x14ac:dyDescent="0.25">
      <c r="A39" s="22" t="s">
        <v>218</v>
      </c>
      <c r="D39" s="27">
        <v>80.400000000000006</v>
      </c>
      <c r="N39" s="27">
        <f>SUM(B39:M39)</f>
        <v>80.400000000000006</v>
      </c>
    </row>
    <row r="40" spans="1:15" x14ac:dyDescent="0.25">
      <c r="N40" s="27">
        <f>SUM(N4:N37)</f>
        <v>27154.450000000004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H4" sqref="H4"/>
    </sheetView>
  </sheetViews>
  <sheetFormatPr defaultRowHeight="15" x14ac:dyDescent="0.25"/>
  <cols>
    <col min="1" max="1" width="29.28515625" bestFit="1" customWidth="1"/>
    <col min="8" max="8" width="10.140625" bestFit="1" customWidth="1"/>
    <col min="15" max="15" width="37.85546875" customWidth="1"/>
  </cols>
  <sheetData>
    <row r="1" spans="1:15" ht="18.75" x14ac:dyDescent="0.25">
      <c r="A1" s="14" t="s">
        <v>65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2" t="s">
        <v>30</v>
      </c>
    </row>
    <row r="2" spans="1:15" ht="18.75" x14ac:dyDescent="0.25">
      <c r="A2" s="14" t="s">
        <v>65</v>
      </c>
      <c r="B2" s="1">
        <f>SUM(B3:B4)</f>
        <v>0</v>
      </c>
      <c r="C2" s="1">
        <f t="shared" ref="C2:N2" si="0">SUM(C3:C4)</f>
        <v>0</v>
      </c>
      <c r="D2" s="1">
        <f t="shared" si="0"/>
        <v>0</v>
      </c>
      <c r="E2" s="1">
        <f t="shared" si="0"/>
        <v>0</v>
      </c>
      <c r="F2" s="1">
        <f t="shared" si="0"/>
        <v>0</v>
      </c>
      <c r="G2" s="1">
        <f t="shared" si="0"/>
        <v>0</v>
      </c>
      <c r="H2" s="1">
        <f>SUM(H3:H3)</f>
        <v>114</v>
      </c>
      <c r="I2" s="1">
        <f t="shared" si="0"/>
        <v>0</v>
      </c>
      <c r="J2" s="1">
        <f t="shared" si="0"/>
        <v>250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364</v>
      </c>
      <c r="O2" s="2"/>
    </row>
    <row r="3" spans="1:15" ht="30" x14ac:dyDescent="0.25">
      <c r="A3" s="16" t="s">
        <v>103</v>
      </c>
      <c r="B3" s="1"/>
      <c r="C3" s="1"/>
      <c r="D3" s="1"/>
      <c r="E3" s="1"/>
      <c r="F3" s="1"/>
      <c r="G3" s="1"/>
      <c r="H3" s="1">
        <v>114</v>
      </c>
      <c r="I3" s="1"/>
      <c r="J3" s="1">
        <v>250</v>
      </c>
      <c r="K3" s="1"/>
      <c r="L3" s="1"/>
      <c r="M3" s="1"/>
      <c r="N3" s="1">
        <f>SUM(B3:M3)</f>
        <v>364</v>
      </c>
      <c r="O3" s="3" t="s">
        <v>106</v>
      </c>
    </row>
    <row r="4" spans="1:15" x14ac:dyDescent="0.25">
      <c r="A4" s="16" t="s">
        <v>104</v>
      </c>
      <c r="B4" s="1"/>
      <c r="C4" s="1"/>
      <c r="D4" s="1"/>
      <c r="E4" s="1"/>
      <c r="F4" s="1"/>
      <c r="G4" s="1"/>
      <c r="I4" s="1"/>
      <c r="J4" s="1"/>
      <c r="K4" s="1"/>
      <c r="L4" s="1"/>
      <c r="M4" s="1"/>
      <c r="N4" s="1">
        <f>SUM(B4:M4)</f>
        <v>0</v>
      </c>
      <c r="O4" s="3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9"/>
  <sheetViews>
    <sheetView tabSelected="1" topLeftCell="A12" zoomScaleNormal="100" workbookViewId="0">
      <selection activeCell="A86" sqref="A86"/>
    </sheetView>
  </sheetViews>
  <sheetFormatPr defaultRowHeight="15" outlineLevelRow="2" x14ac:dyDescent="0.25"/>
  <cols>
    <col min="1" max="1" width="33.42578125" customWidth="1"/>
    <col min="2" max="14" width="11.5703125" style="46" customWidth="1"/>
    <col min="15" max="15" width="18.42578125" style="43" bestFit="1" customWidth="1"/>
    <col min="16" max="16" width="140.85546875" bestFit="1" customWidth="1"/>
  </cols>
  <sheetData>
    <row r="1" spans="1:16" s="30" customFormat="1" ht="15.75" x14ac:dyDescent="0.25">
      <c r="A1" s="89" t="s">
        <v>213</v>
      </c>
      <c r="B1" s="89" t="s">
        <v>2</v>
      </c>
      <c r="C1" s="89" t="s">
        <v>3</v>
      </c>
      <c r="D1" s="89" t="s">
        <v>4</v>
      </c>
      <c r="E1" s="89" t="s">
        <v>5</v>
      </c>
      <c r="F1" s="89" t="s">
        <v>6</v>
      </c>
      <c r="G1" s="89" t="s">
        <v>7</v>
      </c>
      <c r="H1" s="89" t="s">
        <v>8</v>
      </c>
      <c r="I1" s="89" t="s">
        <v>9</v>
      </c>
      <c r="J1" s="89" t="s">
        <v>10</v>
      </c>
      <c r="K1" s="89" t="s">
        <v>11</v>
      </c>
      <c r="L1" s="89" t="s">
        <v>12</v>
      </c>
      <c r="M1" s="89" t="s">
        <v>13</v>
      </c>
      <c r="N1" s="89" t="s">
        <v>14</v>
      </c>
      <c r="O1" s="89" t="s">
        <v>197</v>
      </c>
      <c r="P1" s="109" t="s">
        <v>184</v>
      </c>
    </row>
    <row r="2" spans="1:16" ht="15.75" x14ac:dyDescent="0.25">
      <c r="A2" s="94" t="s">
        <v>54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110"/>
    </row>
    <row r="3" spans="1:16" x14ac:dyDescent="0.25">
      <c r="A3" s="97" t="s">
        <v>42</v>
      </c>
      <c r="B3" s="98">
        <f>'Membership Revenue'!B2</f>
        <v>226.5</v>
      </c>
      <c r="C3" s="98">
        <f>'Membership Revenue'!C2</f>
        <v>247.5</v>
      </c>
      <c r="D3" s="98">
        <f>'Membership Revenue'!D2</f>
        <v>7755</v>
      </c>
      <c r="E3" s="98">
        <f>'Membership Revenue'!E2</f>
        <v>2226</v>
      </c>
      <c r="F3" s="98">
        <f>'Membership Revenue'!F2</f>
        <v>673.5</v>
      </c>
      <c r="G3" s="98">
        <f>'Membership Revenue'!G2</f>
        <v>579</v>
      </c>
      <c r="H3" s="98">
        <f>'Membership Revenue'!H2</f>
        <v>820.5</v>
      </c>
      <c r="I3" s="98">
        <f>'Membership Revenue'!I2</f>
        <v>332</v>
      </c>
      <c r="J3" s="98">
        <f>'Membership Revenue'!J2</f>
        <v>8457</v>
      </c>
      <c r="K3" s="98">
        <f>'Membership Revenue'!K2</f>
        <v>3008</v>
      </c>
      <c r="L3" s="98">
        <f>'Membership Revenue'!L2</f>
        <v>858</v>
      </c>
      <c r="M3" s="98">
        <f>'Membership Revenue'!M2</f>
        <v>882</v>
      </c>
      <c r="N3" s="98">
        <f>'Membership Revenue'!N2</f>
        <v>26065</v>
      </c>
      <c r="O3" s="99">
        <f t="shared" ref="O3:O11" si="0">N3/$N$13</f>
        <v>0.57105186592539103</v>
      </c>
      <c r="P3" s="111" t="str">
        <f>'Membership Revenue'!O2</f>
        <v>Provided by WHQ</v>
      </c>
    </row>
    <row r="4" spans="1:16" x14ac:dyDescent="0.25">
      <c r="A4" s="97" t="str">
        <f>Conferences!A2</f>
        <v>Conference Revenue</v>
      </c>
      <c r="B4" s="98">
        <f>SUM(B5:B10)</f>
        <v>0</v>
      </c>
      <c r="C4" s="98">
        <f t="shared" ref="C4:N4" si="1">SUM(C5:C10)</f>
        <v>0</v>
      </c>
      <c r="D4" s="98">
        <f t="shared" si="1"/>
        <v>0</v>
      </c>
      <c r="E4" s="98">
        <f t="shared" si="1"/>
        <v>0</v>
      </c>
      <c r="F4" s="98">
        <f t="shared" si="1"/>
        <v>8864.09</v>
      </c>
      <c r="G4" s="98">
        <f t="shared" si="1"/>
        <v>0</v>
      </c>
      <c r="H4" s="98">
        <f t="shared" si="1"/>
        <v>1900</v>
      </c>
      <c r="I4" s="98">
        <f t="shared" si="1"/>
        <v>0</v>
      </c>
      <c r="J4" s="98">
        <f t="shared" si="1"/>
        <v>0</v>
      </c>
      <c r="K4" s="98">
        <f t="shared" si="1"/>
        <v>0</v>
      </c>
      <c r="L4" s="98">
        <f t="shared" si="1"/>
        <v>7700</v>
      </c>
      <c r="M4" s="98">
        <f t="shared" si="1"/>
        <v>0</v>
      </c>
      <c r="N4" s="98">
        <f t="shared" si="1"/>
        <v>18464.09</v>
      </c>
      <c r="O4" s="99">
        <f t="shared" si="0"/>
        <v>0.40452534230248816</v>
      </c>
      <c r="P4" s="112">
        <f>Conferences!O2</f>
        <v>0</v>
      </c>
    </row>
    <row r="5" spans="1:16" hidden="1" outlineLevel="2" x14ac:dyDescent="0.25">
      <c r="A5" s="97" t="str">
        <f>Conferences!A3</f>
        <v>6025 - Conference Registraion - Member Registration</v>
      </c>
      <c r="B5" s="98">
        <f>Conferences!B3</f>
        <v>0</v>
      </c>
      <c r="C5" s="98">
        <f>Conferences!C3</f>
        <v>0</v>
      </c>
      <c r="D5" s="98">
        <f>Conferences!D3</f>
        <v>0</v>
      </c>
      <c r="E5" s="98">
        <f>Conferences!E3</f>
        <v>0</v>
      </c>
      <c r="F5" s="98">
        <f>Conferences!F3</f>
        <v>7756.09</v>
      </c>
      <c r="G5" s="98">
        <f>Conferences!G3</f>
        <v>0</v>
      </c>
      <c r="H5" s="98">
        <f>Conferences!H3</f>
        <v>0</v>
      </c>
      <c r="I5" s="98">
        <f>Conferences!I3</f>
        <v>0</v>
      </c>
      <c r="J5" s="98">
        <f>Conferences!J3</f>
        <v>0</v>
      </c>
      <c r="K5" s="98">
        <f>Conferences!K3</f>
        <v>0</v>
      </c>
      <c r="L5" s="98">
        <f>Conferences!L3</f>
        <v>6500</v>
      </c>
      <c r="M5" s="98">
        <f>Conferences!M3</f>
        <v>0</v>
      </c>
      <c r="N5" s="98">
        <f>Conferences!N3</f>
        <v>14256.09</v>
      </c>
      <c r="O5" s="99">
        <f t="shared" si="0"/>
        <v>0.31233327432573599</v>
      </c>
      <c r="P5" s="74"/>
    </row>
    <row r="6" spans="1:16" hidden="1" outlineLevel="2" x14ac:dyDescent="0.25">
      <c r="A6" s="97" t="str">
        <f>Conferences!A4</f>
        <v>6025 - Conference Registration - Spouse/Guest Registration</v>
      </c>
      <c r="B6" s="98">
        <f>Conferences!B4</f>
        <v>0</v>
      </c>
      <c r="C6" s="98">
        <f>Conferences!C4</f>
        <v>0</v>
      </c>
      <c r="D6" s="98">
        <f>Conferences!D4</f>
        <v>0</v>
      </c>
      <c r="E6" s="98">
        <f>Conferences!E4</f>
        <v>0</v>
      </c>
      <c r="F6" s="98">
        <f>Conferences!F4</f>
        <v>0</v>
      </c>
      <c r="G6" s="98">
        <f>Conferences!G4</f>
        <v>0</v>
      </c>
      <c r="H6" s="98">
        <f>Conferences!H4</f>
        <v>0</v>
      </c>
      <c r="I6" s="98">
        <f>Conferences!I4</f>
        <v>0</v>
      </c>
      <c r="J6" s="98">
        <f>Conferences!J4</f>
        <v>0</v>
      </c>
      <c r="K6" s="98">
        <f>Conferences!K4</f>
        <v>0</v>
      </c>
      <c r="L6" s="98">
        <f>Conferences!L4</f>
        <v>100</v>
      </c>
      <c r="M6" s="98">
        <f>Conferences!M4</f>
        <v>0</v>
      </c>
      <c r="N6" s="98">
        <f>Conferences!N4</f>
        <v>100</v>
      </c>
      <c r="O6" s="99">
        <f t="shared" si="0"/>
        <v>2.1908761401319434E-3</v>
      </c>
      <c r="P6" s="74"/>
    </row>
    <row r="7" spans="1:16" hidden="1" outlineLevel="2" x14ac:dyDescent="0.25">
      <c r="A7" s="97" t="str">
        <f>Conferences!A5</f>
        <v>6025 - Conference Registration - Meal Events</v>
      </c>
      <c r="B7" s="98">
        <f>Conferences!B5</f>
        <v>0</v>
      </c>
      <c r="C7" s="98">
        <f>Conferences!C5</f>
        <v>0</v>
      </c>
      <c r="D7" s="98">
        <f>Conferences!D5</f>
        <v>0</v>
      </c>
      <c r="E7" s="98">
        <f>Conferences!E5</f>
        <v>0</v>
      </c>
      <c r="F7" s="98">
        <f>Conferences!F5</f>
        <v>0</v>
      </c>
      <c r="G7" s="98">
        <f>Conferences!G5</f>
        <v>0</v>
      </c>
      <c r="H7" s="98">
        <f>Conferences!H5</f>
        <v>0</v>
      </c>
      <c r="I7" s="98">
        <f>Conferences!I5</f>
        <v>0</v>
      </c>
      <c r="J7" s="98">
        <f>Conferences!J5</f>
        <v>0</v>
      </c>
      <c r="K7" s="98">
        <f>Conferences!K5</f>
        <v>0</v>
      </c>
      <c r="L7" s="98">
        <f>Conferences!L5</f>
        <v>300</v>
      </c>
      <c r="M7" s="98">
        <f>Conferences!M5</f>
        <v>0</v>
      </c>
      <c r="N7" s="98">
        <f>Conferences!N5</f>
        <v>300</v>
      </c>
      <c r="O7" s="99">
        <f t="shared" si="0"/>
        <v>6.5726284203958306E-3</v>
      </c>
      <c r="P7" s="74"/>
    </row>
    <row r="8" spans="1:16" hidden="1" outlineLevel="2" x14ac:dyDescent="0.25">
      <c r="A8" s="97" t="str">
        <f>Conferences!A6</f>
        <v>6030 - Conference - Sponsorship/Advertising</v>
      </c>
      <c r="B8" s="98">
        <f>Conferences!B6</f>
        <v>0</v>
      </c>
      <c r="C8" s="98">
        <f>Conferences!C6</f>
        <v>0</v>
      </c>
      <c r="D8" s="98">
        <f>Conferences!D6</f>
        <v>0</v>
      </c>
      <c r="E8" s="98">
        <f>Conferences!E6</f>
        <v>0</v>
      </c>
      <c r="F8" s="98">
        <f>Conferences!F6</f>
        <v>0</v>
      </c>
      <c r="G8" s="98">
        <f>Conferences!G6</f>
        <v>0</v>
      </c>
      <c r="H8" s="98">
        <f>Conferences!H6</f>
        <v>0</v>
      </c>
      <c r="I8" s="98">
        <f>Conferences!I6</f>
        <v>0</v>
      </c>
      <c r="J8" s="98">
        <f>Conferences!J6</f>
        <v>0</v>
      </c>
      <c r="K8" s="98">
        <f>Conferences!K6</f>
        <v>0</v>
      </c>
      <c r="L8" s="98">
        <f>Conferences!L6</f>
        <v>200</v>
      </c>
      <c r="M8" s="98">
        <f>Conferences!M6</f>
        <v>0</v>
      </c>
      <c r="N8" s="98">
        <f>Conferences!N6</f>
        <v>200</v>
      </c>
      <c r="O8" s="99">
        <f t="shared" si="0"/>
        <v>4.3817522802638868E-3</v>
      </c>
      <c r="P8" s="74"/>
    </row>
    <row r="9" spans="1:16" hidden="1" outlineLevel="2" x14ac:dyDescent="0.25">
      <c r="A9" s="97" t="str">
        <f>Conferences!A7</f>
        <v>6040 - Conference - Donation</v>
      </c>
      <c r="B9" s="98">
        <f>Conferences!B7</f>
        <v>0</v>
      </c>
      <c r="C9" s="98">
        <f>Conferences!C7</f>
        <v>0</v>
      </c>
      <c r="D9" s="98">
        <f>Conferences!D7</f>
        <v>0</v>
      </c>
      <c r="E9" s="98">
        <f>Conferences!E7</f>
        <v>0</v>
      </c>
      <c r="F9" s="98">
        <f>Conferences!F7</f>
        <v>100</v>
      </c>
      <c r="G9" s="98">
        <f>Conferences!G7</f>
        <v>0</v>
      </c>
      <c r="H9" s="98">
        <f>Conferences!H7</f>
        <v>1900</v>
      </c>
      <c r="I9" s="98">
        <f>Conferences!I7</f>
        <v>0</v>
      </c>
      <c r="J9" s="98">
        <f>Conferences!J7</f>
        <v>0</v>
      </c>
      <c r="K9" s="98">
        <f>Conferences!K7</f>
        <v>0</v>
      </c>
      <c r="L9" s="98">
        <f>Conferences!L7</f>
        <v>0</v>
      </c>
      <c r="M9" s="98">
        <f>Conferences!M7</f>
        <v>0</v>
      </c>
      <c r="N9" s="98">
        <f>Conferences!N7</f>
        <v>2000</v>
      </c>
      <c r="O9" s="99">
        <f t="shared" si="0"/>
        <v>4.381752280263887E-2</v>
      </c>
      <c r="P9" s="74"/>
    </row>
    <row r="10" spans="1:16" hidden="1" outlineLevel="2" x14ac:dyDescent="0.25">
      <c r="A10" s="97" t="str">
        <f>Conferences!A8</f>
        <v>6035 - Conference - Raffle</v>
      </c>
      <c r="B10" s="98">
        <f>Conferences!B8</f>
        <v>0</v>
      </c>
      <c r="C10" s="98">
        <f>Conferences!C8</f>
        <v>0</v>
      </c>
      <c r="D10" s="98">
        <f>Conferences!D8</f>
        <v>0</v>
      </c>
      <c r="E10" s="98">
        <f>Conferences!E8</f>
        <v>0</v>
      </c>
      <c r="F10" s="98">
        <f>Conferences!F8</f>
        <v>1008</v>
      </c>
      <c r="G10" s="98">
        <f>Conferences!G8</f>
        <v>0</v>
      </c>
      <c r="H10" s="98">
        <f>Conferences!H8</f>
        <v>0</v>
      </c>
      <c r="I10" s="98">
        <f>Conferences!I8</f>
        <v>0</v>
      </c>
      <c r="J10" s="98">
        <f>Conferences!J8</f>
        <v>0</v>
      </c>
      <c r="K10" s="98">
        <f>Conferences!K8</f>
        <v>0</v>
      </c>
      <c r="L10" s="98">
        <f>Conferences!L8</f>
        <v>600</v>
      </c>
      <c r="M10" s="98">
        <f>Conferences!M8</f>
        <v>0</v>
      </c>
      <c r="N10" s="98">
        <f>Conferences!N8</f>
        <v>1608</v>
      </c>
      <c r="O10" s="99">
        <f t="shared" si="0"/>
        <v>3.5229288333321652E-2</v>
      </c>
      <c r="P10" s="74"/>
    </row>
    <row r="11" spans="1:16" collapsed="1" x14ac:dyDescent="0.25">
      <c r="A11" s="97" t="s">
        <v>190</v>
      </c>
      <c r="B11" s="68">
        <f>'District Store'!B3</f>
        <v>0</v>
      </c>
      <c r="C11" s="68">
        <f>'District Store'!C3</f>
        <v>0</v>
      </c>
      <c r="D11" s="68">
        <f>'District Store'!D3</f>
        <v>0</v>
      </c>
      <c r="E11" s="68">
        <f>'District Store'!E3</f>
        <v>0</v>
      </c>
      <c r="F11" s="68">
        <f>'District Store'!F3</f>
        <v>714.75</v>
      </c>
      <c r="G11" s="68">
        <f>'District Store'!G3</f>
        <v>0</v>
      </c>
      <c r="H11" s="68">
        <f>'District Store'!H3</f>
        <v>0</v>
      </c>
      <c r="I11" s="68">
        <f>'District Store'!I3</f>
        <v>0</v>
      </c>
      <c r="J11" s="68">
        <f>'District Store'!J3</f>
        <v>0</v>
      </c>
      <c r="K11" s="68">
        <f>'District Store'!K3</f>
        <v>0</v>
      </c>
      <c r="L11" s="68">
        <f>'District Store'!L3</f>
        <v>400</v>
      </c>
      <c r="M11" s="68">
        <f>'District Store'!M3</f>
        <v>0</v>
      </c>
      <c r="N11" s="68">
        <f>'District Store'!N3</f>
        <v>1114.75</v>
      </c>
      <c r="O11" s="99">
        <f t="shared" si="0"/>
        <v>2.4422791772120839E-2</v>
      </c>
      <c r="P11" s="113" t="str">
        <f>'District Store'!O3</f>
        <v>2 year avg = $850 (2011 was abnormal w/$1900)
Actual revenue 2013 = $785</v>
      </c>
    </row>
    <row r="12" spans="1:16" x14ac:dyDescent="0.25">
      <c r="A12" s="9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100"/>
      <c r="P12" s="74"/>
    </row>
    <row r="13" spans="1:16" s="30" customFormat="1" x14ac:dyDescent="0.25">
      <c r="A13" s="76" t="s">
        <v>187</v>
      </c>
      <c r="B13" s="77">
        <f>SUM(B3,B4,B11)</f>
        <v>226.5</v>
      </c>
      <c r="C13" s="77">
        <f t="shared" ref="C13:N13" si="2">SUM(C3,C4,C11)</f>
        <v>247.5</v>
      </c>
      <c r="D13" s="77">
        <f t="shared" si="2"/>
        <v>7755</v>
      </c>
      <c r="E13" s="77">
        <f t="shared" si="2"/>
        <v>2226</v>
      </c>
      <c r="F13" s="77">
        <f t="shared" si="2"/>
        <v>10252.34</v>
      </c>
      <c r="G13" s="77">
        <f t="shared" si="2"/>
        <v>579</v>
      </c>
      <c r="H13" s="77">
        <f t="shared" si="2"/>
        <v>2720.5</v>
      </c>
      <c r="I13" s="77">
        <f t="shared" si="2"/>
        <v>332</v>
      </c>
      <c r="J13" s="77">
        <f t="shared" si="2"/>
        <v>8457</v>
      </c>
      <c r="K13" s="77">
        <f t="shared" si="2"/>
        <v>3008</v>
      </c>
      <c r="L13" s="77">
        <f t="shared" si="2"/>
        <v>8958</v>
      </c>
      <c r="M13" s="77">
        <f t="shared" si="2"/>
        <v>882</v>
      </c>
      <c r="N13" s="77">
        <f t="shared" si="2"/>
        <v>45643.839999999997</v>
      </c>
      <c r="O13" s="101">
        <f>N13/$N$13</f>
        <v>1</v>
      </c>
      <c r="P13" s="76"/>
    </row>
    <row r="14" spans="1:16" ht="15.75" x14ac:dyDescent="0.25">
      <c r="A14" s="94" t="s">
        <v>185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6"/>
      <c r="P14" s="110"/>
    </row>
    <row r="15" spans="1:16" s="41" customFormat="1" x14ac:dyDescent="0.25">
      <c r="A15" s="79" t="str">
        <f>Conferences!A9</f>
        <v>Conference Expenses</v>
      </c>
      <c r="B15" s="80">
        <f t="shared" ref="B15:E15" si="3">SUM(B16:B31)</f>
        <v>478.13000000000005</v>
      </c>
      <c r="C15" s="80">
        <f t="shared" si="3"/>
        <v>32.619999999999997</v>
      </c>
      <c r="D15" s="80">
        <f t="shared" si="3"/>
        <v>14.15</v>
      </c>
      <c r="E15" s="80">
        <f t="shared" si="3"/>
        <v>91.22</v>
      </c>
      <c r="F15" s="80">
        <f>SUM(F16:F31)</f>
        <v>8051.2900000000009</v>
      </c>
      <c r="G15" s="80">
        <f t="shared" ref="G15" si="4">SUM(G16:G31)</f>
        <v>10</v>
      </c>
      <c r="H15" s="80">
        <f t="shared" ref="H15" si="5">SUM(H16:H31)</f>
        <v>53.81</v>
      </c>
      <c r="I15" s="80">
        <f t="shared" ref="I15" si="6">SUM(I16:I31)</f>
        <v>30</v>
      </c>
      <c r="J15" s="80">
        <f t="shared" ref="J15:K15" si="7">SUM(J16:J31)</f>
        <v>40</v>
      </c>
      <c r="K15" s="80">
        <f t="shared" si="7"/>
        <v>60</v>
      </c>
      <c r="L15" s="80">
        <f t="shared" ref="L15" si="8">SUM(L16:L31)</f>
        <v>7050</v>
      </c>
      <c r="M15" s="80">
        <f t="shared" ref="M15" si="9">SUM(M16:M31)</f>
        <v>0</v>
      </c>
      <c r="N15" s="80">
        <f t="shared" ref="N15" si="10">SUM(N16:N31)</f>
        <v>15911.22</v>
      </c>
      <c r="O15" s="66">
        <f t="shared" ref="O15:O46" si="11">N15/$N$126</f>
        <v>0.29646952551184591</v>
      </c>
      <c r="P15" s="114">
        <f>Conferences!O9</f>
        <v>0</v>
      </c>
    </row>
    <row r="16" spans="1:16" s="50" customFormat="1" hidden="1" outlineLevel="1" x14ac:dyDescent="0.25">
      <c r="A16" s="106" t="s">
        <v>219</v>
      </c>
      <c r="B16" s="132">
        <f>Conferences!B10</f>
        <v>0</v>
      </c>
      <c r="C16" s="132">
        <f>Conferences!C10</f>
        <v>0</v>
      </c>
      <c r="D16" s="132">
        <f>Conferences!D10</f>
        <v>0</v>
      </c>
      <c r="E16" s="132">
        <f>Conferences!E10</f>
        <v>0</v>
      </c>
      <c r="F16" s="132">
        <f>Conferences!F10</f>
        <v>134.04</v>
      </c>
      <c r="G16" s="132">
        <f>Conferences!G10</f>
        <v>0</v>
      </c>
      <c r="H16" s="132">
        <f>Conferences!H10</f>
        <v>0</v>
      </c>
      <c r="I16" s="132">
        <f>Conferences!I10</f>
        <v>0</v>
      </c>
      <c r="J16" s="132">
        <f>Conferences!J10</f>
        <v>0</v>
      </c>
      <c r="K16" s="132">
        <f>Conferences!K10</f>
        <v>0</v>
      </c>
      <c r="L16" s="132">
        <f>Conferences!L10</f>
        <v>0</v>
      </c>
      <c r="M16" s="132">
        <f>Conferences!M10</f>
        <v>0</v>
      </c>
      <c r="N16" s="132">
        <f>Conferences!N10</f>
        <v>134.04</v>
      </c>
      <c r="O16" s="99">
        <f t="shared" si="11"/>
        <v>2.4975316285996813E-3</v>
      </c>
      <c r="P16" s="133"/>
    </row>
    <row r="17" spans="1:16" hidden="1" outlineLevel="1" x14ac:dyDescent="0.25">
      <c r="A17" s="74" t="str">
        <f>Conferences!A11</f>
        <v>7010 - Conference - Awards Expense (Trophies, plaques, etc.)</v>
      </c>
      <c r="B17" s="68">
        <f>Conferences!B11</f>
        <v>0</v>
      </c>
      <c r="C17" s="68">
        <f>Conferences!C11</f>
        <v>0</v>
      </c>
      <c r="D17" s="68">
        <f>Conferences!D11</f>
        <v>0</v>
      </c>
      <c r="E17" s="68">
        <f>Conferences!E11</f>
        <v>0</v>
      </c>
      <c r="F17" s="68">
        <f>Conferences!F11</f>
        <v>0</v>
      </c>
      <c r="G17" s="68">
        <f>Conferences!G11</f>
        <v>0</v>
      </c>
      <c r="H17" s="68">
        <f>Conferences!H11</f>
        <v>0</v>
      </c>
      <c r="I17" s="68">
        <f>Conferences!I11</f>
        <v>0</v>
      </c>
      <c r="J17" s="68">
        <f>Conferences!J11</f>
        <v>0</v>
      </c>
      <c r="K17" s="68">
        <f>Conferences!K11</f>
        <v>0</v>
      </c>
      <c r="L17" s="68">
        <f>Conferences!L11</f>
        <v>150</v>
      </c>
      <c r="M17" s="68">
        <f>Conferences!M11</f>
        <v>0</v>
      </c>
      <c r="N17" s="68">
        <f>Conferences!N11</f>
        <v>150</v>
      </c>
      <c r="O17" s="99">
        <f t="shared" si="11"/>
        <v>2.7949100588626698E-3</v>
      </c>
      <c r="P17" s="74" t="str">
        <f>Conferences!O11</f>
        <v>3 year avg = $294</v>
      </c>
    </row>
    <row r="18" spans="1:16" hidden="1" outlineLevel="1" x14ac:dyDescent="0.25">
      <c r="A18" s="74" t="str">
        <f>Conferences!A12</f>
        <v>7012 - Conference - Supplies &amp; Stationery Expense</v>
      </c>
      <c r="B18" s="68">
        <f>Conferences!B12</f>
        <v>0</v>
      </c>
      <c r="C18" s="68">
        <f>Conferences!C12</f>
        <v>0</v>
      </c>
      <c r="D18" s="68">
        <f>Conferences!D12</f>
        <v>0</v>
      </c>
      <c r="E18" s="68">
        <f>Conferences!E12</f>
        <v>0</v>
      </c>
      <c r="F18" s="68">
        <f>Conferences!F12</f>
        <v>0</v>
      </c>
      <c r="G18" s="68">
        <f>Conferences!G12</f>
        <v>0</v>
      </c>
      <c r="H18" s="68">
        <f>Conferences!H12</f>
        <v>0</v>
      </c>
      <c r="I18" s="68">
        <f>Conferences!I12</f>
        <v>0</v>
      </c>
      <c r="J18" s="68">
        <f>Conferences!J12</f>
        <v>0</v>
      </c>
      <c r="K18" s="68">
        <f>Conferences!K12</f>
        <v>0</v>
      </c>
      <c r="L18" s="68">
        <f>Conferences!L12</f>
        <v>70</v>
      </c>
      <c r="M18" s="68">
        <f>Conferences!M12</f>
        <v>0</v>
      </c>
      <c r="N18" s="68">
        <f>Conferences!N12</f>
        <v>70</v>
      </c>
      <c r="O18" s="99">
        <f t="shared" si="11"/>
        <v>1.3042913608025792E-3</v>
      </c>
      <c r="P18" s="74" t="str">
        <f>Conferences!O12</f>
        <v>3 year avg = $143</v>
      </c>
    </row>
    <row r="19" spans="1:16" hidden="1" outlineLevel="1" x14ac:dyDescent="0.25">
      <c r="A19" s="74" t="str">
        <f>Conferences!A13</f>
        <v>7014 - Conference - Room Rental Event Expense</v>
      </c>
      <c r="B19" s="68">
        <f>Conferences!B13</f>
        <v>0</v>
      </c>
      <c r="C19" s="68">
        <f>Conferences!C13</f>
        <v>0</v>
      </c>
      <c r="D19" s="68">
        <f>Conferences!D13</f>
        <v>0</v>
      </c>
      <c r="E19" s="68">
        <f>Conferences!E13</f>
        <v>0</v>
      </c>
      <c r="F19" s="68">
        <f>Conferences!F13</f>
        <v>1000</v>
      </c>
      <c r="G19" s="68">
        <f>Conferences!G13</f>
        <v>0</v>
      </c>
      <c r="H19" s="68">
        <f>Conferences!H13</f>
        <v>0</v>
      </c>
      <c r="I19" s="68">
        <f>Conferences!I13</f>
        <v>0</v>
      </c>
      <c r="J19" s="68">
        <f>Conferences!J13</f>
        <v>0</v>
      </c>
      <c r="K19" s="68">
        <f>Conferences!K13</f>
        <v>0</v>
      </c>
      <c r="L19" s="68">
        <f>Conferences!L13</f>
        <v>1000</v>
      </c>
      <c r="M19" s="68">
        <f>Conferences!M13</f>
        <v>0</v>
      </c>
      <c r="N19" s="68">
        <f>Conferences!N13</f>
        <v>2000</v>
      </c>
      <c r="O19" s="99">
        <f t="shared" si="11"/>
        <v>3.7265467451502263E-2</v>
      </c>
      <c r="P19" s="74" t="str">
        <f>Conferences!O13</f>
        <v>3 year avg = $1765</v>
      </c>
    </row>
    <row r="20" spans="1:16" hidden="1" outlineLevel="1" x14ac:dyDescent="0.25">
      <c r="A20" s="74" t="str">
        <f>Conferences!A14</f>
        <v>7016 - Conference-Meal Event Expense</v>
      </c>
      <c r="B20" s="68">
        <f>Conferences!B14</f>
        <v>0</v>
      </c>
      <c r="C20" s="68">
        <f>Conferences!C14</f>
        <v>0</v>
      </c>
      <c r="D20" s="68">
        <f>Conferences!D14</f>
        <v>0</v>
      </c>
      <c r="E20" s="68">
        <f>Conferences!E14</f>
        <v>0</v>
      </c>
      <c r="F20" s="68">
        <f>Conferences!F14</f>
        <v>5078.09</v>
      </c>
      <c r="G20" s="68">
        <f>Conferences!G14</f>
        <v>0</v>
      </c>
      <c r="H20" s="68">
        <f>Conferences!H14</f>
        <v>0</v>
      </c>
      <c r="I20" s="68">
        <f>Conferences!I14</f>
        <v>0</v>
      </c>
      <c r="J20" s="68">
        <f>Conferences!J14</f>
        <v>0</v>
      </c>
      <c r="K20" s="68">
        <f>Conferences!K14</f>
        <v>0</v>
      </c>
      <c r="L20" s="68">
        <f>Conferences!L14</f>
        <v>5000</v>
      </c>
      <c r="M20" s="68">
        <f>Conferences!M14</f>
        <v>0</v>
      </c>
      <c r="N20" s="68">
        <f>Conferences!N14</f>
        <v>10078.09</v>
      </c>
      <c r="O20" s="99">
        <f t="shared" si="11"/>
        <v>0.18778236743415522</v>
      </c>
      <c r="P20" s="74" t="str">
        <f>Conferences!O14</f>
        <v>Fall - preliminary budget $9200
Spring - based on 3 yr avg of $5000/conference</v>
      </c>
    </row>
    <row r="21" spans="1:16" hidden="1" outlineLevel="1" x14ac:dyDescent="0.25">
      <c r="A21" s="74" t="str">
        <f>Conferences!A15</f>
        <v>7018 - Conference-Decorations Expense</v>
      </c>
      <c r="B21" s="68">
        <f>Conferences!B15</f>
        <v>0</v>
      </c>
      <c r="C21" s="68">
        <f>Conferences!C15</f>
        <v>0</v>
      </c>
      <c r="D21" s="68">
        <f>Conferences!D15</f>
        <v>0</v>
      </c>
      <c r="E21" s="68">
        <f>Conferences!E15</f>
        <v>0</v>
      </c>
      <c r="F21" s="68">
        <f>Conferences!F15</f>
        <v>0</v>
      </c>
      <c r="G21" s="68">
        <f>Conferences!G15</f>
        <v>0</v>
      </c>
      <c r="H21" s="68">
        <f>Conferences!H15</f>
        <v>0</v>
      </c>
      <c r="I21" s="68">
        <f>Conferences!I15</f>
        <v>0</v>
      </c>
      <c r="J21" s="68">
        <f>Conferences!J15</f>
        <v>0</v>
      </c>
      <c r="K21" s="68">
        <f>Conferences!K15</f>
        <v>0</v>
      </c>
      <c r="L21" s="68">
        <f>Conferences!L15</f>
        <v>20</v>
      </c>
      <c r="M21" s="68">
        <f>Conferences!M15</f>
        <v>0</v>
      </c>
      <c r="N21" s="68">
        <f>Conferences!N15</f>
        <v>20</v>
      </c>
      <c r="O21" s="99">
        <f t="shared" si="11"/>
        <v>3.726546745150226E-4</v>
      </c>
      <c r="P21" s="74" t="str">
        <f>Conferences!O15</f>
        <v>3 year avg = $37.25</v>
      </c>
    </row>
    <row r="22" spans="1:16" hidden="1" outlineLevel="1" x14ac:dyDescent="0.25">
      <c r="A22" s="74" t="str">
        <f>Conferences!A16</f>
        <v>7020 - Conferences-Printing Expense</v>
      </c>
      <c r="B22" s="68">
        <f>Conferences!B16</f>
        <v>424.16</v>
      </c>
      <c r="C22" s="68">
        <f>Conferences!C16</f>
        <v>0</v>
      </c>
      <c r="D22" s="68">
        <f>Conferences!D16</f>
        <v>0</v>
      </c>
      <c r="E22" s="68">
        <f>Conferences!E16</f>
        <v>0</v>
      </c>
      <c r="F22" s="68">
        <f>Conferences!F16</f>
        <v>361.93</v>
      </c>
      <c r="G22" s="68">
        <f>Conferences!G16</f>
        <v>0</v>
      </c>
      <c r="H22" s="68">
        <f>Conferences!H16</f>
        <v>0</v>
      </c>
      <c r="I22" s="68">
        <f>Conferences!I16</f>
        <v>0</v>
      </c>
      <c r="J22" s="68">
        <f>Conferences!J16</f>
        <v>0</v>
      </c>
      <c r="K22" s="68">
        <f>Conferences!K16</f>
        <v>0</v>
      </c>
      <c r="L22" s="68">
        <f>Conferences!L16</f>
        <v>50</v>
      </c>
      <c r="M22" s="68">
        <f>Conferences!M16</f>
        <v>0</v>
      </c>
      <c r="N22" s="68">
        <f>Conferences!N16</f>
        <v>836.09</v>
      </c>
      <c r="O22" s="99">
        <f t="shared" si="11"/>
        <v>1.5578642340763263E-2</v>
      </c>
      <c r="P22" s="74" t="str">
        <f>Conferences!O16</f>
        <v>Spring 2014 - trailing expense $425</v>
      </c>
    </row>
    <row r="23" spans="1:16" hidden="1" outlineLevel="1" x14ac:dyDescent="0.25">
      <c r="A23" s="74" t="str">
        <f>Conferences!A17</f>
        <v>7022 - Conference - AV Expense</v>
      </c>
      <c r="B23" s="68">
        <f>Conferences!B17</f>
        <v>0</v>
      </c>
      <c r="C23" s="68">
        <f>Conferences!C17</f>
        <v>0</v>
      </c>
      <c r="D23" s="68">
        <f>Conferences!D17</f>
        <v>0</v>
      </c>
      <c r="E23" s="68">
        <f>Conferences!E17</f>
        <v>0</v>
      </c>
      <c r="F23" s="68">
        <f>Conferences!F17</f>
        <v>0</v>
      </c>
      <c r="G23" s="68">
        <f>Conferences!G17</f>
        <v>0</v>
      </c>
      <c r="H23" s="68">
        <f>Conferences!H17</f>
        <v>0</v>
      </c>
      <c r="I23" s="68">
        <f>Conferences!I17</f>
        <v>0</v>
      </c>
      <c r="J23" s="68">
        <f>Conferences!J17</f>
        <v>0</v>
      </c>
      <c r="K23" s="68">
        <f>Conferences!K17</f>
        <v>0</v>
      </c>
      <c r="L23" s="68">
        <f>Conferences!L17</f>
        <v>350</v>
      </c>
      <c r="M23" s="68">
        <f>Conferences!M17</f>
        <v>0</v>
      </c>
      <c r="N23" s="68">
        <f>Conferences!N17</f>
        <v>350</v>
      </c>
      <c r="O23" s="99">
        <f t="shared" si="11"/>
        <v>6.5214568040128955E-3</v>
      </c>
      <c r="P23" s="74" t="str">
        <f>Conferences!O17</f>
        <v>3 year avg = $707</v>
      </c>
    </row>
    <row r="24" spans="1:16" hidden="1" outlineLevel="1" x14ac:dyDescent="0.25">
      <c r="A24" s="74" t="str">
        <f>Conferences!A18</f>
        <v>7030 - Conference - Photocopying Expense</v>
      </c>
      <c r="B24" s="68">
        <f>Conferences!B18</f>
        <v>0</v>
      </c>
      <c r="C24" s="68">
        <f>Conferences!C18</f>
        <v>0</v>
      </c>
      <c r="D24" s="68">
        <f>Conferences!D18</f>
        <v>0</v>
      </c>
      <c r="E24" s="68">
        <f>Conferences!E18</f>
        <v>0</v>
      </c>
      <c r="F24" s="68">
        <f>Conferences!F18</f>
        <v>0</v>
      </c>
      <c r="G24" s="68">
        <f>Conferences!G18</f>
        <v>0</v>
      </c>
      <c r="H24" s="68">
        <f>Conferences!H18</f>
        <v>0</v>
      </c>
      <c r="I24" s="68">
        <f>Conferences!I18</f>
        <v>0</v>
      </c>
      <c r="J24" s="68">
        <f>Conferences!J18</f>
        <v>0</v>
      </c>
      <c r="K24" s="68">
        <f>Conferences!K18</f>
        <v>0</v>
      </c>
      <c r="L24" s="68">
        <f>Conferences!L18</f>
        <v>50</v>
      </c>
      <c r="M24" s="68">
        <f>Conferences!M18</f>
        <v>0</v>
      </c>
      <c r="N24" s="68">
        <f>Conferences!N18</f>
        <v>50</v>
      </c>
      <c r="O24" s="99">
        <f t="shared" si="11"/>
        <v>9.3163668628755652E-4</v>
      </c>
      <c r="P24" s="74" t="str">
        <f>Conferences!O18</f>
        <v>3 year avg = $95</v>
      </c>
    </row>
    <row r="25" spans="1:16" s="2" customFormat="1" hidden="1" outlineLevel="1" x14ac:dyDescent="0.25">
      <c r="A25" s="74" t="s">
        <v>220</v>
      </c>
      <c r="B25" s="130">
        <f>Conferences!B19</f>
        <v>0</v>
      </c>
      <c r="C25" s="130">
        <f>Conferences!C19</f>
        <v>0</v>
      </c>
      <c r="D25" s="130">
        <f>Conferences!D19</f>
        <v>0</v>
      </c>
      <c r="E25" s="130">
        <f>Conferences!E19</f>
        <v>0</v>
      </c>
      <c r="F25" s="130">
        <f>Conferences!F19</f>
        <v>520</v>
      </c>
      <c r="G25" s="130">
        <f>Conferences!G19</f>
        <v>0</v>
      </c>
      <c r="H25" s="130">
        <f>Conferences!H19</f>
        <v>0</v>
      </c>
      <c r="I25" s="130">
        <f>Conferences!I19</f>
        <v>0</v>
      </c>
      <c r="J25" s="130">
        <f>Conferences!J19</f>
        <v>0</v>
      </c>
      <c r="K25" s="130">
        <f>Conferences!K19</f>
        <v>0</v>
      </c>
      <c r="L25" s="130">
        <f>Conferences!L19</f>
        <v>0</v>
      </c>
      <c r="M25" s="130">
        <f>Conferences!M19</f>
        <v>0</v>
      </c>
      <c r="N25" s="130">
        <f>Conferences!N19</f>
        <v>520</v>
      </c>
      <c r="O25" s="99">
        <f t="shared" si="11"/>
        <v>9.6890215373905877E-3</v>
      </c>
    </row>
    <row r="26" spans="1:16" hidden="1" outlineLevel="1" x14ac:dyDescent="0.25">
      <c r="A26" s="74" t="str">
        <f>Conferences!A20</f>
        <v>7070 - Conferences-Bank Charges &amp; Credit Card Fee</v>
      </c>
      <c r="B26" s="68">
        <f>Conferences!B20</f>
        <v>17.170000000000002</v>
      </c>
      <c r="C26" s="68">
        <f>Conferences!C20</f>
        <v>32.619999999999997</v>
      </c>
      <c r="D26" s="68">
        <f>Conferences!D20</f>
        <v>14.15</v>
      </c>
      <c r="E26" s="68">
        <f>Conferences!E20</f>
        <v>91.22</v>
      </c>
      <c r="F26" s="68">
        <f>Conferences!F20</f>
        <v>76.099999999999994</v>
      </c>
      <c r="G26" s="68">
        <f>Conferences!G20</f>
        <v>10</v>
      </c>
      <c r="H26" s="68">
        <f>Conferences!H20</f>
        <v>53.81</v>
      </c>
      <c r="I26" s="68">
        <f>Conferences!I20</f>
        <v>30</v>
      </c>
      <c r="J26" s="68">
        <f>Conferences!J20</f>
        <v>40</v>
      </c>
      <c r="K26" s="68">
        <f>Conferences!K20</f>
        <v>60</v>
      </c>
      <c r="L26" s="68">
        <f>Conferences!L20</f>
        <v>100</v>
      </c>
      <c r="M26" s="68">
        <f>Conferences!M20</f>
        <v>0</v>
      </c>
      <c r="N26" s="68">
        <f>Conferences!N20</f>
        <v>525.06999999999994</v>
      </c>
      <c r="O26" s="99">
        <f t="shared" si="11"/>
        <v>9.7834894973801451E-3</v>
      </c>
      <c r="P26" s="74" t="str">
        <f>Conferences!O20</f>
        <v>Fees from EventBrite and/or PayPal - truly estimates / best guess</v>
      </c>
    </row>
    <row r="27" spans="1:16" hidden="1" outlineLevel="1" x14ac:dyDescent="0.25">
      <c r="A27" s="74" t="str">
        <f>Conferences!A21</f>
        <v>7072 - Conference - Sales Tax Expense</v>
      </c>
      <c r="B27" s="68">
        <f>Conferences!B21</f>
        <v>0</v>
      </c>
      <c r="C27" s="68">
        <f>Conferences!C21</f>
        <v>0</v>
      </c>
      <c r="D27" s="68">
        <f>Conferences!D21</f>
        <v>0</v>
      </c>
      <c r="E27" s="68">
        <f>Conferences!E21</f>
        <v>0</v>
      </c>
      <c r="F27" s="68">
        <f>Conferences!F21</f>
        <v>355.47</v>
      </c>
      <c r="G27" s="68">
        <f>Conferences!G21</f>
        <v>0</v>
      </c>
      <c r="H27" s="68">
        <f>Conferences!H21</f>
        <v>0</v>
      </c>
      <c r="I27" s="68">
        <f>Conferences!I21</f>
        <v>0</v>
      </c>
      <c r="J27" s="68">
        <f>Conferences!J21</f>
        <v>0</v>
      </c>
      <c r="K27" s="68">
        <f>Conferences!K21</f>
        <v>0</v>
      </c>
      <c r="L27" s="68">
        <f>Conferences!L21</f>
        <v>75</v>
      </c>
      <c r="M27" s="68">
        <f>Conferences!M21</f>
        <v>0</v>
      </c>
      <c r="N27" s="68">
        <f>Conferences!N21</f>
        <v>430.47</v>
      </c>
      <c r="O27" s="99">
        <f t="shared" si="11"/>
        <v>8.02083288692409E-3</v>
      </c>
      <c r="P27" s="74" t="str">
        <f>Conferences!O21</f>
        <v>3 year avg = $152</v>
      </c>
    </row>
    <row r="28" spans="1:16" hidden="1" outlineLevel="1" x14ac:dyDescent="0.25">
      <c r="A28" s="74" t="str">
        <f>Conferences!A22</f>
        <v>7078 - Food Expense</v>
      </c>
      <c r="B28" s="68">
        <f>Conferences!B22</f>
        <v>36.799999999999997</v>
      </c>
      <c r="C28" s="68">
        <f>Conferences!C22</f>
        <v>0</v>
      </c>
      <c r="D28" s="68">
        <f>Conferences!D22</f>
        <v>0</v>
      </c>
      <c r="E28" s="68">
        <f>Conferences!E22</f>
        <v>0</v>
      </c>
      <c r="F28" s="68">
        <f>Conferences!F22</f>
        <v>56.16</v>
      </c>
      <c r="G28" s="68">
        <f>Conferences!G22</f>
        <v>0</v>
      </c>
      <c r="H28" s="68">
        <f>Conferences!H22</f>
        <v>0</v>
      </c>
      <c r="I28" s="68">
        <f>Conferences!I22</f>
        <v>0</v>
      </c>
      <c r="J28" s="68">
        <f>Conferences!J22</f>
        <v>0</v>
      </c>
      <c r="K28" s="68">
        <f>Conferences!K22</f>
        <v>0</v>
      </c>
      <c r="L28" s="68">
        <f>Conferences!L22</f>
        <v>40</v>
      </c>
      <c r="M28" s="68">
        <f>Conferences!M22</f>
        <v>0</v>
      </c>
      <c r="N28" s="68">
        <f>Conferences!N22</f>
        <v>132.95999999999998</v>
      </c>
      <c r="O28" s="99">
        <f t="shared" si="11"/>
        <v>2.4774082761758699E-3</v>
      </c>
      <c r="P28" s="74" t="str">
        <f>Conferences!O22</f>
        <v>Spring 2014 - trailing expense $40
3 year avg = 80</v>
      </c>
    </row>
    <row r="29" spans="1:16" hidden="1" outlineLevel="1" x14ac:dyDescent="0.25">
      <c r="A29" s="74" t="str">
        <f>Conferences!A23</f>
        <v>7080 - Conference - Gifts &amp; Thank Yous</v>
      </c>
      <c r="B29" s="68">
        <f>Conferences!B23</f>
        <v>0</v>
      </c>
      <c r="C29" s="68">
        <f>Conferences!C23</f>
        <v>0</v>
      </c>
      <c r="D29" s="68">
        <f>Conferences!D23</f>
        <v>0</v>
      </c>
      <c r="E29" s="68">
        <f>Conferences!E23</f>
        <v>0</v>
      </c>
      <c r="F29" s="68">
        <f>Conferences!F23</f>
        <v>269.5</v>
      </c>
      <c r="G29" s="68">
        <f>Conferences!G23</f>
        <v>0</v>
      </c>
      <c r="H29" s="68">
        <f>Conferences!H23</f>
        <v>0</v>
      </c>
      <c r="I29" s="68">
        <f>Conferences!I23</f>
        <v>0</v>
      </c>
      <c r="J29" s="68">
        <f>Conferences!J23</f>
        <v>0</v>
      </c>
      <c r="K29" s="68">
        <f>Conferences!K23</f>
        <v>0</v>
      </c>
      <c r="L29" s="68">
        <f>Conferences!L23</f>
        <v>125</v>
      </c>
      <c r="M29" s="68">
        <f>Conferences!M23</f>
        <v>0</v>
      </c>
      <c r="N29" s="68">
        <f>Conferences!N23</f>
        <v>394.5</v>
      </c>
      <c r="O29" s="99">
        <f t="shared" si="11"/>
        <v>7.3506134548088214E-3</v>
      </c>
      <c r="P29" s="74" t="str">
        <f>Conferences!O23</f>
        <v>3 year avg = $217</v>
      </c>
    </row>
    <row r="30" spans="1:16" s="2" customFormat="1" hidden="1" outlineLevel="1" x14ac:dyDescent="0.25">
      <c r="A30" s="74" t="s">
        <v>221</v>
      </c>
      <c r="B30" s="130">
        <f>Conferences!B24</f>
        <v>0</v>
      </c>
      <c r="C30" s="130">
        <f>Conferences!C24</f>
        <v>0</v>
      </c>
      <c r="D30" s="130">
        <f>Conferences!D24</f>
        <v>0</v>
      </c>
      <c r="E30" s="130">
        <f>Conferences!E24</f>
        <v>0</v>
      </c>
      <c r="F30" s="130">
        <f>Conferences!F24</f>
        <v>200</v>
      </c>
      <c r="G30" s="130">
        <f>Conferences!G24</f>
        <v>0</v>
      </c>
      <c r="H30" s="130">
        <f>Conferences!H24</f>
        <v>0</v>
      </c>
      <c r="I30" s="130">
        <f>Conferences!I24</f>
        <v>0</v>
      </c>
      <c r="J30" s="130">
        <f>Conferences!J24</f>
        <v>0</v>
      </c>
      <c r="K30" s="130">
        <f>Conferences!K24</f>
        <v>0</v>
      </c>
      <c r="L30" s="130">
        <f>Conferences!L24</f>
        <v>0</v>
      </c>
      <c r="M30" s="130">
        <f>Conferences!M24</f>
        <v>0</v>
      </c>
      <c r="N30" s="130">
        <f>Conferences!N24</f>
        <v>200</v>
      </c>
      <c r="O30" s="99">
        <f t="shared" si="11"/>
        <v>3.7265467451502261E-3</v>
      </c>
    </row>
    <row r="31" spans="1:16" hidden="1" outlineLevel="1" x14ac:dyDescent="0.25">
      <c r="A31" s="74" t="str">
        <f>Conferences!A25</f>
        <v>7090 - Conference - Equipment Rental</v>
      </c>
      <c r="B31" s="68">
        <f>Conferences!B25</f>
        <v>0</v>
      </c>
      <c r="C31" s="68">
        <f>Conferences!C25</f>
        <v>0</v>
      </c>
      <c r="D31" s="68">
        <f>Conferences!D25</f>
        <v>0</v>
      </c>
      <c r="E31" s="68">
        <f>Conferences!E25</f>
        <v>0</v>
      </c>
      <c r="F31" s="68">
        <f>Conferences!F25</f>
        <v>0</v>
      </c>
      <c r="G31" s="68">
        <f>Conferences!G25</f>
        <v>0</v>
      </c>
      <c r="H31" s="68">
        <f>Conferences!H25</f>
        <v>0</v>
      </c>
      <c r="I31" s="68">
        <f>Conferences!I25</f>
        <v>0</v>
      </c>
      <c r="J31" s="68">
        <f>Conferences!J25</f>
        <v>0</v>
      </c>
      <c r="K31" s="68">
        <f>Conferences!K25</f>
        <v>0</v>
      </c>
      <c r="L31" s="68">
        <f>Conferences!L25</f>
        <v>20</v>
      </c>
      <c r="M31" s="68">
        <f>Conferences!M25</f>
        <v>0</v>
      </c>
      <c r="N31" s="68">
        <f>Conferences!N25</f>
        <v>20</v>
      </c>
      <c r="O31" s="99">
        <f t="shared" si="11"/>
        <v>3.726546745150226E-4</v>
      </c>
      <c r="P31" s="74" t="str">
        <f>Conferences!O25</f>
        <v>3 year avg = $20</v>
      </c>
    </row>
    <row r="32" spans="1:16" s="42" customFormat="1" collapsed="1" x14ac:dyDescent="0.25">
      <c r="A32" s="82" t="s">
        <v>51</v>
      </c>
      <c r="B32" s="83">
        <f>TLI!B3</f>
        <v>0</v>
      </c>
      <c r="C32" s="83">
        <f>TLI!C3</f>
        <v>0</v>
      </c>
      <c r="D32" s="83">
        <f>TLI!D3</f>
        <v>0</v>
      </c>
      <c r="E32" s="83">
        <f>TLI!E3</f>
        <v>0</v>
      </c>
      <c r="F32" s="83">
        <f>TLI!F3</f>
        <v>0</v>
      </c>
      <c r="G32" s="83">
        <f>TLI!G3</f>
        <v>0</v>
      </c>
      <c r="H32" s="83">
        <f>TLI!H3</f>
        <v>7</v>
      </c>
      <c r="I32" s="83">
        <f>TLI!I3</f>
        <v>0</v>
      </c>
      <c r="J32" s="83">
        <f>TLI!J3</f>
        <v>0</v>
      </c>
      <c r="K32" s="83">
        <f>TLI!K3</f>
        <v>0</v>
      </c>
      <c r="L32" s="83">
        <f>TLI!L3</f>
        <v>0</v>
      </c>
      <c r="M32" s="83">
        <f>TLI!M3</f>
        <v>0</v>
      </c>
      <c r="N32" s="83">
        <f>TLI!N3</f>
        <v>7</v>
      </c>
      <c r="O32" s="64">
        <f t="shared" si="11"/>
        <v>1.3042913608025792E-4</v>
      </c>
      <c r="P32" s="115" t="str">
        <f>TLI!O3</f>
        <v>Div. A winter TLI via ICN. Expense associated w/ICN. 2013 only incurred $37.50</v>
      </c>
    </row>
    <row r="33" spans="1:16" s="41" customFormat="1" x14ac:dyDescent="0.25">
      <c r="A33" s="79" t="s">
        <v>53</v>
      </c>
      <c r="B33" s="80">
        <f>'District Store'!B5</f>
        <v>0</v>
      </c>
      <c r="C33" s="80">
        <f>'District Store'!C5</f>
        <v>0</v>
      </c>
      <c r="D33" s="80">
        <f>'District Store'!D5</f>
        <v>0</v>
      </c>
      <c r="E33" s="80">
        <f>'District Store'!E5</f>
        <v>0</v>
      </c>
      <c r="F33" s="80">
        <f>'District Store'!F5</f>
        <v>100.16</v>
      </c>
      <c r="G33" s="80">
        <f>'District Store'!G5</f>
        <v>210.94</v>
      </c>
      <c r="H33" s="80">
        <f>'District Store'!H5</f>
        <v>0</v>
      </c>
      <c r="I33" s="80">
        <f>'District Store'!I5</f>
        <v>0</v>
      </c>
      <c r="J33" s="80">
        <f>'District Store'!J5</f>
        <v>0</v>
      </c>
      <c r="K33" s="80">
        <f>'District Store'!K5</f>
        <v>0</v>
      </c>
      <c r="L33" s="80">
        <f>'District Store'!L5</f>
        <v>500</v>
      </c>
      <c r="M33" s="80">
        <f>'District Store'!M5</f>
        <v>0</v>
      </c>
      <c r="N33" s="80">
        <f>'District Store'!N5</f>
        <v>811.1</v>
      </c>
      <c r="O33" s="66">
        <f t="shared" si="11"/>
        <v>1.5113010324956742E-2</v>
      </c>
      <c r="P33" s="116" t="str">
        <f>'District Store'!O5</f>
        <v>3 year avg = $2000
Actual expense 2013 = $1220 - mostly spent at year end.</v>
      </c>
    </row>
    <row r="34" spans="1:16" s="41" customFormat="1" x14ac:dyDescent="0.25">
      <c r="A34" s="79" t="s">
        <v>191</v>
      </c>
      <c r="B34" s="80">
        <f>SUM(B35,B45,B49,B51,B53)</f>
        <v>87.38</v>
      </c>
      <c r="C34" s="80">
        <f t="shared" ref="C34:N34" si="12">SUM(C35,C45,C49,C51,C53)</f>
        <v>208</v>
      </c>
      <c r="D34" s="80">
        <f t="shared" si="12"/>
        <v>0</v>
      </c>
      <c r="E34" s="80">
        <f t="shared" si="12"/>
        <v>0</v>
      </c>
      <c r="F34" s="80">
        <f t="shared" si="12"/>
        <v>50</v>
      </c>
      <c r="G34" s="80">
        <f t="shared" si="12"/>
        <v>373.94</v>
      </c>
      <c r="H34" s="80">
        <f t="shared" si="12"/>
        <v>1252.06</v>
      </c>
      <c r="I34" s="80">
        <f t="shared" si="12"/>
        <v>535</v>
      </c>
      <c r="J34" s="80">
        <f t="shared" si="12"/>
        <v>5762.5</v>
      </c>
      <c r="K34" s="80">
        <f t="shared" si="12"/>
        <v>720</v>
      </c>
      <c r="L34" s="80">
        <f t="shared" si="12"/>
        <v>1000</v>
      </c>
      <c r="M34" s="80">
        <f t="shared" si="12"/>
        <v>0</v>
      </c>
      <c r="N34" s="80">
        <f t="shared" si="12"/>
        <v>9988.880000000001</v>
      </c>
      <c r="O34" s="66">
        <f t="shared" si="11"/>
        <v>0.18612014125848098</v>
      </c>
      <c r="P34" s="114">
        <f>Marketing!O25</f>
        <v>0</v>
      </c>
    </row>
    <row r="35" spans="1:16" s="34" customFormat="1" hidden="1" outlineLevel="1" x14ac:dyDescent="0.25">
      <c r="A35" s="85" t="str">
        <f>Marketing!A2</f>
        <v>Marketing Building New Clubs</v>
      </c>
      <c r="B35" s="102">
        <f>Marketing!B2</f>
        <v>95.28</v>
      </c>
      <c r="C35" s="102">
        <f>Marketing!C2</f>
        <v>200</v>
      </c>
      <c r="D35" s="102">
        <f>Marketing!D2</f>
        <v>0</v>
      </c>
      <c r="E35" s="102">
        <f>Marketing!E2</f>
        <v>0</v>
      </c>
      <c r="F35" s="102">
        <f>Marketing!F2</f>
        <v>0</v>
      </c>
      <c r="G35" s="102">
        <f>Marketing!G2</f>
        <v>40</v>
      </c>
      <c r="H35" s="102">
        <f>Marketing!H2</f>
        <v>1067.06</v>
      </c>
      <c r="I35" s="102">
        <f>Marketing!I2</f>
        <v>5</v>
      </c>
      <c r="J35" s="102">
        <f>Marketing!J2</f>
        <v>3637.5</v>
      </c>
      <c r="K35" s="102">
        <f>Marketing!K2</f>
        <v>5</v>
      </c>
      <c r="L35" s="102">
        <f>Marketing!L2</f>
        <v>1000</v>
      </c>
      <c r="M35" s="102">
        <f>Marketing!M2</f>
        <v>0</v>
      </c>
      <c r="N35" s="102">
        <f>Marketing!N2</f>
        <v>6049.84</v>
      </c>
      <c r="O35" s="103">
        <f t="shared" si="11"/>
        <v>0.11272505780339823</v>
      </c>
      <c r="P35" s="117">
        <f>Marketing!O26</f>
        <v>0</v>
      </c>
    </row>
    <row r="36" spans="1:16" hidden="1" outlineLevel="2" x14ac:dyDescent="0.25">
      <c r="A36" s="74" t="str">
        <f>Marketing!A3</f>
        <v>7006 Marketing - Educational Materials</v>
      </c>
      <c r="B36" s="104">
        <f>Marketing!B3</f>
        <v>0</v>
      </c>
      <c r="C36" s="104">
        <f>Marketing!C3</f>
        <v>0</v>
      </c>
      <c r="D36" s="104">
        <f>Marketing!D3</f>
        <v>0</v>
      </c>
      <c r="E36" s="104">
        <f>Marketing!E3</f>
        <v>0</v>
      </c>
      <c r="F36" s="104">
        <f>Marketing!F3</f>
        <v>0</v>
      </c>
      <c r="G36" s="104">
        <f>Marketing!G3</f>
        <v>40</v>
      </c>
      <c r="H36" s="104">
        <f>Marketing!H3</f>
        <v>100</v>
      </c>
      <c r="I36" s="104">
        <f>Marketing!I3</f>
        <v>0</v>
      </c>
      <c r="J36" s="104">
        <f>Marketing!J3</f>
        <v>0</v>
      </c>
      <c r="K36" s="104">
        <f>Marketing!K3</f>
        <v>0</v>
      </c>
      <c r="L36" s="104">
        <f>Marketing!L3</f>
        <v>0</v>
      </c>
      <c r="M36" s="104">
        <f>Marketing!M3</f>
        <v>0</v>
      </c>
      <c r="N36" s="104">
        <f>Marketing!N3</f>
        <v>140</v>
      </c>
      <c r="O36" s="99">
        <f t="shared" si="11"/>
        <v>2.6085827216051584E-3</v>
      </c>
      <c r="P36" s="112">
        <f>Marketing!O27</f>
        <v>0</v>
      </c>
    </row>
    <row r="37" spans="1:16" hidden="1" outlineLevel="2" x14ac:dyDescent="0.25">
      <c r="A37" s="74" t="str">
        <f>Marketing!A4</f>
        <v>7008 Promotional Materials (New Club)</v>
      </c>
      <c r="B37" s="104">
        <f>Marketing!B4</f>
        <v>95.28</v>
      </c>
      <c r="C37" s="104">
        <f>Marketing!C4</f>
        <v>0</v>
      </c>
      <c r="D37" s="104">
        <f>Marketing!D4</f>
        <v>0</v>
      </c>
      <c r="E37" s="104">
        <f>Marketing!E4</f>
        <v>0</v>
      </c>
      <c r="F37" s="104">
        <f>Marketing!F4</f>
        <v>0</v>
      </c>
      <c r="G37" s="104">
        <f>Marketing!G4</f>
        <v>0</v>
      </c>
      <c r="H37" s="104">
        <f>Marketing!H4</f>
        <v>539.75</v>
      </c>
      <c r="I37" s="104">
        <f>Marketing!I4</f>
        <v>0</v>
      </c>
      <c r="J37" s="104">
        <f>Marketing!J4</f>
        <v>1050</v>
      </c>
      <c r="K37" s="104">
        <f>Marketing!K4</f>
        <v>0</v>
      </c>
      <c r="L37" s="104">
        <f>Marketing!L4</f>
        <v>0</v>
      </c>
      <c r="M37" s="104">
        <f>Marketing!M4</f>
        <v>0</v>
      </c>
      <c r="N37" s="104">
        <f>Marketing!N4</f>
        <v>1685.03</v>
      </c>
      <c r="O37" s="99">
        <f t="shared" si="11"/>
        <v>3.1396715309902429E-2</v>
      </c>
      <c r="P37" s="112">
        <f>Marketing!O28</f>
        <v>0</v>
      </c>
    </row>
    <row r="38" spans="1:16" hidden="1" outlineLevel="2" x14ac:dyDescent="0.25">
      <c r="A38" s="74" t="str">
        <f>Marketing!A5</f>
        <v>7036 Marketing - Advertising Expense</v>
      </c>
      <c r="B38" s="104">
        <f>Marketing!B5</f>
        <v>0</v>
      </c>
      <c r="C38" s="104">
        <f>Marketing!C5</f>
        <v>200</v>
      </c>
      <c r="D38" s="104">
        <f>Marketing!D5</f>
        <v>0</v>
      </c>
      <c r="E38" s="104">
        <f>Marketing!E5</f>
        <v>0</v>
      </c>
      <c r="F38" s="104">
        <f>Marketing!F5</f>
        <v>0</v>
      </c>
      <c r="G38" s="104">
        <f>Marketing!G5</f>
        <v>0</v>
      </c>
      <c r="H38" s="104">
        <f>Marketing!H5</f>
        <v>300</v>
      </c>
      <c r="I38" s="104">
        <f>Marketing!I5</f>
        <v>0</v>
      </c>
      <c r="J38" s="104">
        <f>Marketing!J5</f>
        <v>2500</v>
      </c>
      <c r="K38" s="104">
        <f>Marketing!K5</f>
        <v>0</v>
      </c>
      <c r="L38" s="104">
        <f>Marketing!L5</f>
        <v>1000</v>
      </c>
      <c r="M38" s="104">
        <f>Marketing!M5</f>
        <v>0</v>
      </c>
      <c r="N38" s="104">
        <f>Marketing!N5</f>
        <v>4000</v>
      </c>
      <c r="O38" s="99">
        <f t="shared" si="11"/>
        <v>7.4530934903004525E-2</v>
      </c>
      <c r="P38" s="112">
        <f>Marketing!O29</f>
        <v>0</v>
      </c>
    </row>
    <row r="39" spans="1:16" hidden="1" outlineLevel="2" x14ac:dyDescent="0.25">
      <c r="A39" s="74" t="str">
        <f>Marketing!A6</f>
        <v>7040 Marketing - Trade Show Expense</v>
      </c>
      <c r="B39" s="104">
        <f>Marketing!B6</f>
        <v>0</v>
      </c>
      <c r="C39" s="104">
        <f>Marketing!C6</f>
        <v>0</v>
      </c>
      <c r="D39" s="104">
        <f>Marketing!D6</f>
        <v>0</v>
      </c>
      <c r="E39" s="104">
        <f>Marketing!E6</f>
        <v>0</v>
      </c>
      <c r="F39" s="104">
        <f>Marketing!F6</f>
        <v>0</v>
      </c>
      <c r="G39" s="104">
        <f>Marketing!G6</f>
        <v>0</v>
      </c>
      <c r="H39" s="104">
        <f>Marketing!H6</f>
        <v>0</v>
      </c>
      <c r="I39" s="104">
        <f>Marketing!I6</f>
        <v>0</v>
      </c>
      <c r="J39" s="104">
        <f>Marketing!J6</f>
        <v>0</v>
      </c>
      <c r="K39" s="104">
        <f>Marketing!K6</f>
        <v>0</v>
      </c>
      <c r="L39" s="104">
        <f>Marketing!L6</f>
        <v>0</v>
      </c>
      <c r="M39" s="104">
        <f>Marketing!M6</f>
        <v>0</v>
      </c>
      <c r="N39" s="104">
        <f>Marketing!N6</f>
        <v>0</v>
      </c>
      <c r="O39" s="99">
        <f t="shared" si="11"/>
        <v>0</v>
      </c>
      <c r="P39" s="112">
        <f>Marketing!O30</f>
        <v>0</v>
      </c>
    </row>
    <row r="40" spans="1:16" hidden="1" outlineLevel="2" x14ac:dyDescent="0.25">
      <c r="A40" s="74" t="str">
        <f>Marketing!A7</f>
        <v>7044 Marketing - Shipping</v>
      </c>
      <c r="B40" s="104">
        <f>Marketing!B7</f>
        <v>0</v>
      </c>
      <c r="C40" s="104">
        <f>Marketing!C7</f>
        <v>0</v>
      </c>
      <c r="D40" s="104">
        <f>Marketing!D7</f>
        <v>0</v>
      </c>
      <c r="E40" s="104">
        <f>Marketing!E7</f>
        <v>0</v>
      </c>
      <c r="F40" s="104">
        <f>Marketing!F7</f>
        <v>0</v>
      </c>
      <c r="G40" s="104">
        <f>Marketing!G7</f>
        <v>0</v>
      </c>
      <c r="H40" s="104">
        <f>Marketing!H7</f>
        <v>17.309999999999999</v>
      </c>
      <c r="I40" s="104">
        <f>Marketing!I7</f>
        <v>5</v>
      </c>
      <c r="J40" s="104">
        <f>Marketing!J7</f>
        <v>0</v>
      </c>
      <c r="K40" s="104">
        <f>Marketing!K7</f>
        <v>5</v>
      </c>
      <c r="L40" s="104">
        <f>Marketing!L7</f>
        <v>0</v>
      </c>
      <c r="M40" s="104">
        <f>Marketing!M7</f>
        <v>0</v>
      </c>
      <c r="N40" s="104">
        <f>Marketing!N7</f>
        <v>27.31</v>
      </c>
      <c r="O40" s="99">
        <f t="shared" si="11"/>
        <v>5.0885995805026332E-4</v>
      </c>
      <c r="P40" s="112">
        <f>Marketing!O31</f>
        <v>0</v>
      </c>
    </row>
    <row r="41" spans="1:16" hidden="1" outlineLevel="2" x14ac:dyDescent="0.25">
      <c r="A41" s="74" t="str">
        <f>Marketing!A8</f>
        <v>7082 Marketing - Incentives (AG Prospect list)</v>
      </c>
      <c r="B41" s="104">
        <f>Marketing!B8</f>
        <v>0</v>
      </c>
      <c r="C41" s="104">
        <f>Marketing!C8</f>
        <v>0</v>
      </c>
      <c r="D41" s="104">
        <f>Marketing!D8</f>
        <v>0</v>
      </c>
      <c r="E41" s="104">
        <f>Marketing!E8</f>
        <v>0</v>
      </c>
      <c r="F41" s="104">
        <f>Marketing!F8</f>
        <v>0</v>
      </c>
      <c r="G41" s="104">
        <f>Marketing!G8</f>
        <v>0</v>
      </c>
      <c r="H41" s="104">
        <f>Marketing!H8</f>
        <v>0</v>
      </c>
      <c r="I41" s="104">
        <f>Marketing!I8</f>
        <v>0</v>
      </c>
      <c r="J41" s="104">
        <f>Marketing!J8</f>
        <v>0</v>
      </c>
      <c r="K41" s="104">
        <f>Marketing!K8</f>
        <v>0</v>
      </c>
      <c r="L41" s="104">
        <f>Marketing!L8</f>
        <v>0</v>
      </c>
      <c r="M41" s="104">
        <f>Marketing!M8</f>
        <v>0</v>
      </c>
      <c r="N41" s="104">
        <f>Marketing!N8</f>
        <v>0</v>
      </c>
      <c r="O41" s="99">
        <f t="shared" si="11"/>
        <v>0</v>
      </c>
      <c r="P41" s="112">
        <f>Marketing!O32</f>
        <v>0</v>
      </c>
    </row>
    <row r="42" spans="1:16" hidden="1" outlineLevel="2" x14ac:dyDescent="0.25">
      <c r="A42" s="74" t="str">
        <f>Marketing!A9</f>
        <v>7083 Marketing - Incentives (AG Prospect list)</v>
      </c>
      <c r="B42" s="104">
        <f>Marketing!B9</f>
        <v>0</v>
      </c>
      <c r="C42" s="104">
        <f>Marketing!C9</f>
        <v>0</v>
      </c>
      <c r="D42" s="104">
        <f>Marketing!D9</f>
        <v>0</v>
      </c>
      <c r="E42" s="104">
        <f>Marketing!E9</f>
        <v>0</v>
      </c>
      <c r="F42" s="104">
        <f>Marketing!F9</f>
        <v>0</v>
      </c>
      <c r="G42" s="104">
        <f>Marketing!G9</f>
        <v>0</v>
      </c>
      <c r="H42" s="104">
        <f>Marketing!H9</f>
        <v>0</v>
      </c>
      <c r="I42" s="104">
        <f>Marketing!I9</f>
        <v>0</v>
      </c>
      <c r="J42" s="104">
        <f>Marketing!J9</f>
        <v>0</v>
      </c>
      <c r="K42" s="104">
        <f>Marketing!K9</f>
        <v>0</v>
      </c>
      <c r="L42" s="104">
        <f>Marketing!L9</f>
        <v>0</v>
      </c>
      <c r="M42" s="104">
        <f>Marketing!M9</f>
        <v>0</v>
      </c>
      <c r="N42" s="104">
        <f>Marketing!N9</f>
        <v>0</v>
      </c>
      <c r="O42" s="99">
        <f t="shared" si="11"/>
        <v>0</v>
      </c>
      <c r="P42" s="112">
        <f>Marketing!O33</f>
        <v>0</v>
      </c>
    </row>
    <row r="43" spans="1:16" hidden="1" outlineLevel="2" x14ac:dyDescent="0.25">
      <c r="A43" s="74" t="str">
        <f>Marketing!A10</f>
        <v>7084 Marketing - Incentives (AG Prospect list)</v>
      </c>
      <c r="B43" s="104">
        <f>Marketing!B10</f>
        <v>0</v>
      </c>
      <c r="C43" s="104">
        <f>Marketing!C10</f>
        <v>0</v>
      </c>
      <c r="D43" s="104">
        <f>Marketing!D10</f>
        <v>0</v>
      </c>
      <c r="E43" s="104">
        <f>Marketing!E10</f>
        <v>0</v>
      </c>
      <c r="F43" s="104">
        <f>Marketing!F10</f>
        <v>0</v>
      </c>
      <c r="G43" s="104">
        <f>Marketing!G10</f>
        <v>0</v>
      </c>
      <c r="H43" s="104">
        <f>Marketing!H10</f>
        <v>110</v>
      </c>
      <c r="I43" s="104">
        <f>Marketing!I10</f>
        <v>0</v>
      </c>
      <c r="J43" s="104">
        <f>Marketing!J10</f>
        <v>0</v>
      </c>
      <c r="K43" s="104">
        <f>Marketing!K10</f>
        <v>0</v>
      </c>
      <c r="L43" s="104">
        <f>Marketing!L10</f>
        <v>0</v>
      </c>
      <c r="M43" s="104">
        <f>Marketing!M10</f>
        <v>0</v>
      </c>
      <c r="N43" s="104">
        <f>Marketing!N10</f>
        <v>110</v>
      </c>
      <c r="O43" s="99">
        <f t="shared" si="11"/>
        <v>2.0496007098326245E-3</v>
      </c>
      <c r="P43" s="112">
        <f>Marketing!O34</f>
        <v>0</v>
      </c>
    </row>
    <row r="44" spans="1:16" hidden="1" outlineLevel="2" x14ac:dyDescent="0.25">
      <c r="A44" s="74" t="str">
        <f>Marketing!A11</f>
        <v>7084 Marketing - Incentives (AG Prospect list)</v>
      </c>
      <c r="B44" s="104">
        <f>Marketing!B11</f>
        <v>0</v>
      </c>
      <c r="C44" s="104">
        <f>Marketing!C11</f>
        <v>0</v>
      </c>
      <c r="D44" s="104">
        <f>Marketing!D11</f>
        <v>0</v>
      </c>
      <c r="E44" s="104">
        <f>Marketing!E11</f>
        <v>0</v>
      </c>
      <c r="F44" s="104">
        <f>Marketing!F11</f>
        <v>0</v>
      </c>
      <c r="G44" s="104">
        <f>Marketing!G11</f>
        <v>0</v>
      </c>
      <c r="H44" s="104">
        <f>Marketing!H11</f>
        <v>0</v>
      </c>
      <c r="I44" s="104">
        <f>Marketing!I11</f>
        <v>0</v>
      </c>
      <c r="J44" s="104">
        <f>Marketing!J11</f>
        <v>87.5</v>
      </c>
      <c r="K44" s="104">
        <f>Marketing!K11</f>
        <v>0</v>
      </c>
      <c r="L44" s="104">
        <f>Marketing!L11</f>
        <v>0</v>
      </c>
      <c r="M44" s="104">
        <f>Marketing!M11</f>
        <v>0</v>
      </c>
      <c r="N44" s="104">
        <f>Marketing!N11</f>
        <v>87.5</v>
      </c>
      <c r="O44" s="99">
        <f t="shared" si="11"/>
        <v>1.6303642010032239E-3</v>
      </c>
      <c r="P44" s="112">
        <f>Marketing!O35</f>
        <v>0</v>
      </c>
    </row>
    <row r="45" spans="1:16" s="34" customFormat="1" hidden="1" outlineLevel="1" collapsed="1" x14ac:dyDescent="0.25">
      <c r="A45" s="85" t="str">
        <f>Marketing!A12</f>
        <v>Marketing - Membership Growth</v>
      </c>
      <c r="B45" s="102">
        <f>Marketing!B12</f>
        <v>-7.8999999999999986</v>
      </c>
      <c r="C45" s="102">
        <f>Marketing!C12</f>
        <v>8</v>
      </c>
      <c r="D45" s="102">
        <f>Marketing!D12</f>
        <v>0</v>
      </c>
      <c r="E45" s="102">
        <f>Marketing!E12</f>
        <v>0</v>
      </c>
      <c r="F45" s="102">
        <f>Marketing!F12</f>
        <v>50</v>
      </c>
      <c r="G45" s="102">
        <f>Marketing!G12</f>
        <v>333.94</v>
      </c>
      <c r="H45" s="102">
        <f>Marketing!H12</f>
        <v>0</v>
      </c>
      <c r="I45" s="102">
        <f>Marketing!I12</f>
        <v>530</v>
      </c>
      <c r="J45" s="102">
        <f>Marketing!J12</f>
        <v>1125</v>
      </c>
      <c r="K45" s="102">
        <f>Marketing!K12</f>
        <v>625</v>
      </c>
      <c r="L45" s="102">
        <f>Marketing!L12</f>
        <v>0</v>
      </c>
      <c r="M45" s="102">
        <f>Marketing!M12</f>
        <v>0</v>
      </c>
      <c r="N45" s="102">
        <f>Marketing!N12</f>
        <v>2664.04</v>
      </c>
      <c r="O45" s="103">
        <f t="shared" si="11"/>
        <v>4.9638347954750042E-2</v>
      </c>
      <c r="P45" s="117">
        <f>Marketing!O36</f>
        <v>0</v>
      </c>
    </row>
    <row r="46" spans="1:16" hidden="1" outlineLevel="2" x14ac:dyDescent="0.25">
      <c r="A46" s="74" t="str">
        <f>Marketing!A13</f>
        <v>7008 Marketing - Promotional Materials</v>
      </c>
      <c r="B46" s="104">
        <f>Marketing!B13</f>
        <v>-55</v>
      </c>
      <c r="C46" s="104">
        <f>Marketing!C13</f>
        <v>8</v>
      </c>
      <c r="D46" s="104">
        <f>Marketing!F13</f>
        <v>0</v>
      </c>
      <c r="E46" s="104">
        <f>Marketing!E13</f>
        <v>0</v>
      </c>
      <c r="F46" s="104" t="e">
        <f>Marketing!#REF!</f>
        <v>#REF!</v>
      </c>
      <c r="G46" s="104">
        <f>Marketing!G13</f>
        <v>333.94</v>
      </c>
      <c r="H46" s="104">
        <f>Marketing!H13</f>
        <v>0</v>
      </c>
      <c r="I46" s="104">
        <f>Marketing!I13</f>
        <v>0</v>
      </c>
      <c r="J46" s="104">
        <f>Marketing!J13</f>
        <v>0</v>
      </c>
      <c r="K46" s="104">
        <f>Marketing!K13</f>
        <v>0</v>
      </c>
      <c r="L46" s="104">
        <f>Marketing!L13</f>
        <v>0</v>
      </c>
      <c r="M46" s="104">
        <f>Marketing!M13</f>
        <v>0</v>
      </c>
      <c r="N46" s="104">
        <f>Marketing!N13</f>
        <v>286.94</v>
      </c>
      <c r="O46" s="99">
        <f t="shared" si="11"/>
        <v>5.3464766152670293E-3</v>
      </c>
      <c r="P46" s="112">
        <f>Marketing!O37</f>
        <v>0</v>
      </c>
    </row>
    <row r="47" spans="1:16" hidden="1" outlineLevel="2" x14ac:dyDescent="0.25">
      <c r="A47" s="74" t="str">
        <f>Marketing!A14</f>
        <v>7036 - Marketing Advertising</v>
      </c>
      <c r="B47" s="104">
        <f>Marketing!B14</f>
        <v>47.1</v>
      </c>
      <c r="C47" s="104">
        <f>Marketing!C14</f>
        <v>0</v>
      </c>
      <c r="D47" s="104">
        <f>Marketing!D14</f>
        <v>0</v>
      </c>
      <c r="E47" s="104">
        <f>Marketing!E14</f>
        <v>0</v>
      </c>
      <c r="F47" s="104">
        <f>Marketing!F14</f>
        <v>50</v>
      </c>
      <c r="G47" s="104">
        <f>Marketing!G14</f>
        <v>0</v>
      </c>
      <c r="H47" s="104">
        <f>Marketing!H14</f>
        <v>0</v>
      </c>
      <c r="I47" s="104">
        <f>Marketing!I14</f>
        <v>530</v>
      </c>
      <c r="J47" s="104">
        <f>Marketing!J14</f>
        <v>625</v>
      </c>
      <c r="K47" s="104">
        <f>Marketing!K14</f>
        <v>625</v>
      </c>
      <c r="L47" s="104">
        <f>Marketing!L14</f>
        <v>0</v>
      </c>
      <c r="M47" s="104">
        <f>Marketing!M14</f>
        <v>0</v>
      </c>
      <c r="N47" s="104">
        <f>Marketing!N14</f>
        <v>1877.1</v>
      </c>
      <c r="O47" s="99">
        <f t="shared" ref="O47:O78" si="13">N47/$N$126</f>
        <v>3.4975504476607445E-2</v>
      </c>
      <c r="P47" s="112">
        <f>Marketing!O38</f>
        <v>0</v>
      </c>
    </row>
    <row r="48" spans="1:16" hidden="1" outlineLevel="2" x14ac:dyDescent="0.25">
      <c r="A48" s="74" t="str">
        <f>Marketing!A15</f>
        <v>7036 - Marketing Advertising</v>
      </c>
      <c r="B48" s="104">
        <f>Marketing!B15</f>
        <v>0</v>
      </c>
      <c r="C48" s="104">
        <f>Marketing!C15</f>
        <v>0</v>
      </c>
      <c r="D48" s="104">
        <f>Marketing!D15</f>
        <v>0</v>
      </c>
      <c r="E48" s="104">
        <f>Marketing!E15</f>
        <v>0</v>
      </c>
      <c r="F48" s="104">
        <f>Marketing!F15</f>
        <v>0</v>
      </c>
      <c r="G48" s="104">
        <f>Marketing!G15</f>
        <v>0</v>
      </c>
      <c r="H48" s="104">
        <f>Marketing!H15</f>
        <v>0</v>
      </c>
      <c r="I48" s="104">
        <f>Marketing!I15</f>
        <v>0</v>
      </c>
      <c r="J48" s="104">
        <f>Marketing!J15</f>
        <v>500</v>
      </c>
      <c r="K48" s="104">
        <f>Marketing!K15</f>
        <v>0</v>
      </c>
      <c r="L48" s="104">
        <f>Marketing!L15</f>
        <v>0</v>
      </c>
      <c r="M48" s="104">
        <f>Marketing!M15</f>
        <v>0</v>
      </c>
      <c r="N48" s="104">
        <f>Marketing!N15</f>
        <v>500</v>
      </c>
      <c r="O48" s="99">
        <f t="shared" si="13"/>
        <v>9.3163668628755657E-3</v>
      </c>
      <c r="P48" s="112">
        <f>Marketing!O39</f>
        <v>0</v>
      </c>
    </row>
    <row r="49" spans="1:16" s="34" customFormat="1" hidden="1" outlineLevel="1" collapsed="1" x14ac:dyDescent="0.25">
      <c r="A49" s="85" t="str">
        <f>Marketing!A16</f>
        <v>Marketing - Club Coaches</v>
      </c>
      <c r="B49" s="102">
        <f>Marketing!B16</f>
        <v>0</v>
      </c>
      <c r="C49" s="102">
        <f>Marketing!C16</f>
        <v>0</v>
      </c>
      <c r="D49" s="102">
        <f>Marketing!D16</f>
        <v>0</v>
      </c>
      <c r="E49" s="102">
        <f>Marketing!E16</f>
        <v>0</v>
      </c>
      <c r="F49" s="102">
        <f>Marketing!F16</f>
        <v>0</v>
      </c>
      <c r="G49" s="102">
        <f>Marketing!G16</f>
        <v>0</v>
      </c>
      <c r="H49" s="102">
        <f>Marketing!H16</f>
        <v>0</v>
      </c>
      <c r="I49" s="102">
        <f>Marketing!I16</f>
        <v>0</v>
      </c>
      <c r="J49" s="102">
        <f>Marketing!J16</f>
        <v>0</v>
      </c>
      <c r="K49" s="102">
        <f>Marketing!K16</f>
        <v>0</v>
      </c>
      <c r="L49" s="102">
        <f>Marketing!L16</f>
        <v>0</v>
      </c>
      <c r="M49" s="102">
        <f>Marketing!M16</f>
        <v>0</v>
      </c>
      <c r="N49" s="102">
        <f>Marketing!N16</f>
        <v>0</v>
      </c>
      <c r="O49" s="103">
        <f t="shared" si="13"/>
        <v>0</v>
      </c>
      <c r="P49" s="117">
        <f>Marketing!O40</f>
        <v>0</v>
      </c>
    </row>
    <row r="50" spans="1:16" hidden="1" outlineLevel="2" x14ac:dyDescent="0.25">
      <c r="A50" s="74" t="str">
        <f>Marketing!A17</f>
        <v>7008 - Promotional Materials (Club Coaches)</v>
      </c>
      <c r="B50" s="104">
        <f>Marketing!B17</f>
        <v>0</v>
      </c>
      <c r="C50" s="104">
        <f>Marketing!C17</f>
        <v>0</v>
      </c>
      <c r="D50" s="104">
        <f>Marketing!D17</f>
        <v>0</v>
      </c>
      <c r="E50" s="104">
        <f>Marketing!E17</f>
        <v>0</v>
      </c>
      <c r="F50" s="104">
        <f>Marketing!F17</f>
        <v>0</v>
      </c>
      <c r="G50" s="104">
        <f>Marketing!G17</f>
        <v>0</v>
      </c>
      <c r="H50" s="104">
        <f>Marketing!H17</f>
        <v>0</v>
      </c>
      <c r="I50" s="104">
        <f>Marketing!I17</f>
        <v>0</v>
      </c>
      <c r="J50" s="104">
        <f>Marketing!J17</f>
        <v>0</v>
      </c>
      <c r="K50" s="104">
        <f>Marketing!K17</f>
        <v>0</v>
      </c>
      <c r="L50" s="104">
        <f>Marketing!L17</f>
        <v>0</v>
      </c>
      <c r="M50" s="104">
        <f>Marketing!M17</f>
        <v>0</v>
      </c>
      <c r="N50" s="104">
        <f>Marketing!N17</f>
        <v>0</v>
      </c>
      <c r="O50" s="99">
        <f t="shared" si="13"/>
        <v>0</v>
      </c>
      <c r="P50" s="112">
        <f>Marketing!O41</f>
        <v>0</v>
      </c>
    </row>
    <row r="51" spans="1:16" s="34" customFormat="1" hidden="1" outlineLevel="1" collapsed="1" x14ac:dyDescent="0.25">
      <c r="A51" s="85" t="str">
        <f>Marketing!A18</f>
        <v>Marketing - Recognition</v>
      </c>
      <c r="B51" s="102">
        <f>Marketing!B18</f>
        <v>0</v>
      </c>
      <c r="C51" s="102">
        <f>Marketing!C18</f>
        <v>0</v>
      </c>
      <c r="D51" s="102">
        <f>Marketing!D18</f>
        <v>0</v>
      </c>
      <c r="E51" s="102">
        <f>Marketing!E18</f>
        <v>0</v>
      </c>
      <c r="F51" s="102">
        <f>Marketing!F18</f>
        <v>0</v>
      </c>
      <c r="G51" s="102">
        <f>Marketing!G18</f>
        <v>0</v>
      </c>
      <c r="H51" s="102">
        <f>Marketing!H18</f>
        <v>185</v>
      </c>
      <c r="I51" s="102">
        <f>Marketing!I18</f>
        <v>0</v>
      </c>
      <c r="J51" s="102">
        <f>Marketing!J18</f>
        <v>0</v>
      </c>
      <c r="K51" s="102">
        <f>Marketing!K18</f>
        <v>90</v>
      </c>
      <c r="L51" s="102">
        <f>Marketing!L18</f>
        <v>0</v>
      </c>
      <c r="M51" s="102">
        <f>Marketing!M18</f>
        <v>0</v>
      </c>
      <c r="N51" s="102">
        <f>Marketing!N18</f>
        <v>275</v>
      </c>
      <c r="O51" s="103">
        <f t="shared" si="13"/>
        <v>5.1240017745815608E-3</v>
      </c>
      <c r="P51" s="117">
        <f>Marketing!O42</f>
        <v>0</v>
      </c>
    </row>
    <row r="52" spans="1:16" hidden="1" outlineLevel="2" x14ac:dyDescent="0.25">
      <c r="A52" s="74" t="str">
        <f>Marketing!A19</f>
        <v>7008 Marketing-Promotional Materials (AG visits)</v>
      </c>
      <c r="B52" s="104">
        <f>Marketing!B19</f>
        <v>0</v>
      </c>
      <c r="C52" s="104">
        <f>Marketing!C19</f>
        <v>0</v>
      </c>
      <c r="D52" s="104">
        <f>Marketing!D19</f>
        <v>0</v>
      </c>
      <c r="E52" s="104">
        <f>Marketing!E19</f>
        <v>0</v>
      </c>
      <c r="F52" s="104">
        <f>Marketing!F19</f>
        <v>0</v>
      </c>
      <c r="G52" s="104">
        <f>Marketing!G19</f>
        <v>0</v>
      </c>
      <c r="H52" s="104">
        <f>Marketing!H19</f>
        <v>185</v>
      </c>
      <c r="I52" s="104">
        <f>Marketing!I19</f>
        <v>0</v>
      </c>
      <c r="J52" s="104">
        <f>Marketing!J19</f>
        <v>0</v>
      </c>
      <c r="K52" s="104">
        <f>Marketing!K19</f>
        <v>90</v>
      </c>
      <c r="L52" s="104">
        <f>Marketing!L19</f>
        <v>0</v>
      </c>
      <c r="M52" s="104">
        <f>Marketing!M19</f>
        <v>0</v>
      </c>
      <c r="N52" s="104">
        <f>Marketing!N19</f>
        <v>275</v>
      </c>
      <c r="O52" s="99">
        <f t="shared" si="13"/>
        <v>5.1240017745815608E-3</v>
      </c>
      <c r="P52" s="112">
        <f>Marketing!O43</f>
        <v>0</v>
      </c>
    </row>
    <row r="53" spans="1:16" s="34" customFormat="1" hidden="1" outlineLevel="1" collapsed="1" x14ac:dyDescent="0.25">
      <c r="A53" s="85" t="str">
        <f>Marketing!A20</f>
        <v>Marketing - Rebuilding</v>
      </c>
      <c r="B53" s="102">
        <f>Marketing!B20</f>
        <v>0</v>
      </c>
      <c r="C53" s="102">
        <f>Marketing!C20</f>
        <v>0</v>
      </c>
      <c r="D53" s="102">
        <f>Marketing!D20</f>
        <v>0</v>
      </c>
      <c r="E53" s="102">
        <f>Marketing!E20</f>
        <v>0</v>
      </c>
      <c r="F53" s="102">
        <f>Marketing!F20</f>
        <v>0</v>
      </c>
      <c r="G53" s="102">
        <f>Marketing!G20</f>
        <v>0</v>
      </c>
      <c r="H53" s="102">
        <f>Marketing!H20</f>
        <v>0</v>
      </c>
      <c r="I53" s="102">
        <f>Marketing!I20</f>
        <v>0</v>
      </c>
      <c r="J53" s="102">
        <f>Marketing!J20</f>
        <v>1000</v>
      </c>
      <c r="K53" s="102">
        <f>Marketing!K20</f>
        <v>0</v>
      </c>
      <c r="L53" s="102">
        <f>Marketing!L20</f>
        <v>0</v>
      </c>
      <c r="M53" s="102">
        <f>Marketing!M20</f>
        <v>0</v>
      </c>
      <c r="N53" s="102">
        <f>Marketing!N20</f>
        <v>1000</v>
      </c>
      <c r="O53" s="103">
        <f t="shared" si="13"/>
        <v>1.8632733725751131E-2</v>
      </c>
      <c r="P53" s="117">
        <f>Marketing!O44</f>
        <v>0</v>
      </c>
    </row>
    <row r="54" spans="1:16" ht="13.5" hidden="1" customHeight="1" outlineLevel="2" x14ac:dyDescent="0.25">
      <c r="A54" s="74" t="str">
        <f>Marketing!A21</f>
        <v>7006 Marketing - Educational Materials</v>
      </c>
      <c r="B54" s="104">
        <f>Marketing!B21</f>
        <v>0</v>
      </c>
      <c r="C54" s="104">
        <f>Marketing!C21</f>
        <v>0</v>
      </c>
      <c r="D54" s="104">
        <f>Marketing!D21</f>
        <v>0</v>
      </c>
      <c r="E54" s="104">
        <f>Marketing!E21</f>
        <v>0</v>
      </c>
      <c r="F54" s="104">
        <f>Marketing!F21</f>
        <v>0</v>
      </c>
      <c r="G54" s="104">
        <f>Marketing!G21</f>
        <v>0</v>
      </c>
      <c r="H54" s="104">
        <f>Marketing!H21</f>
        <v>0</v>
      </c>
      <c r="I54" s="104">
        <f>Marketing!I21</f>
        <v>0</v>
      </c>
      <c r="J54" s="104">
        <f>Marketing!J21</f>
        <v>1000</v>
      </c>
      <c r="K54" s="104">
        <f>Marketing!K21</f>
        <v>0</v>
      </c>
      <c r="L54" s="104">
        <f>Marketing!L21</f>
        <v>0</v>
      </c>
      <c r="M54" s="104">
        <f>Marketing!M21</f>
        <v>0</v>
      </c>
      <c r="N54" s="104">
        <f>Marketing!N21</f>
        <v>1000</v>
      </c>
      <c r="O54" s="99">
        <f t="shared" si="13"/>
        <v>1.8632733725751131E-2</v>
      </c>
      <c r="P54" s="112">
        <f>Marketing!O45</f>
        <v>0</v>
      </c>
    </row>
    <row r="55" spans="1:16" collapsed="1" x14ac:dyDescent="0.25">
      <c r="A55" s="74" t="s">
        <v>192</v>
      </c>
      <c r="B55" s="68">
        <f>CPR!B2</f>
        <v>30</v>
      </c>
      <c r="C55" s="68">
        <f>CPR!C2</f>
        <v>30</v>
      </c>
      <c r="D55" s="68">
        <f>CPR!D2</f>
        <v>34</v>
      </c>
      <c r="E55" s="68">
        <f>CPR!E2</f>
        <v>65</v>
      </c>
      <c r="F55" s="68">
        <f>CPR!F2</f>
        <v>20</v>
      </c>
      <c r="G55" s="68">
        <f>CPR!G2</f>
        <v>30</v>
      </c>
      <c r="H55" s="68">
        <f>CPR!H2</f>
        <v>30</v>
      </c>
      <c r="I55" s="68">
        <f>CPR!I2</f>
        <v>50</v>
      </c>
      <c r="J55" s="68">
        <f>CPR!J2</f>
        <v>50</v>
      </c>
      <c r="K55" s="68">
        <f>CPR!K2</f>
        <v>50</v>
      </c>
      <c r="L55" s="68">
        <f>CPR!L2</f>
        <v>50</v>
      </c>
      <c r="M55" s="68">
        <f>CPR!M2</f>
        <v>50</v>
      </c>
      <c r="N55" s="68">
        <f>CPR!N2</f>
        <v>489</v>
      </c>
      <c r="O55" s="99">
        <f t="shared" si="13"/>
        <v>9.1114067918923024E-3</v>
      </c>
      <c r="P55" s="112">
        <f>CPR!O2</f>
        <v>0</v>
      </c>
    </row>
    <row r="56" spans="1:16" s="27" customFormat="1" hidden="1" outlineLevel="2" x14ac:dyDescent="0.25">
      <c r="A56" s="105" t="str">
        <f>CPR!A3</f>
        <v>7028 CPR - Directory Expense</v>
      </c>
      <c r="B56" s="104">
        <f>CPR!B3</f>
        <v>30</v>
      </c>
      <c r="C56" s="104">
        <f>CPR!C3</f>
        <v>30</v>
      </c>
      <c r="D56" s="104">
        <f>CPR!D3</f>
        <v>15</v>
      </c>
      <c r="E56" s="104">
        <f>CPR!E3</f>
        <v>20</v>
      </c>
      <c r="F56" s="104">
        <f>CPR!F3</f>
        <v>20</v>
      </c>
      <c r="G56" s="104">
        <f>CPR!G3</f>
        <v>30</v>
      </c>
      <c r="H56" s="104">
        <f>CPR!H3</f>
        <v>30</v>
      </c>
      <c r="I56" s="104">
        <f>CPR!I3</f>
        <v>30</v>
      </c>
      <c r="J56" s="104">
        <f>CPR!J3</f>
        <v>30</v>
      </c>
      <c r="K56" s="104">
        <f>CPR!K3</f>
        <v>30</v>
      </c>
      <c r="L56" s="104">
        <f>CPR!L3</f>
        <v>30</v>
      </c>
      <c r="M56" s="104">
        <f>CPR!M3</f>
        <v>30</v>
      </c>
      <c r="N56" s="104">
        <f>CPR!N3</f>
        <v>325</v>
      </c>
      <c r="O56" s="99">
        <f t="shared" si="13"/>
        <v>6.0556384608691175E-3</v>
      </c>
      <c r="P56" s="105" t="str">
        <f>CPR!O3</f>
        <v>Mail chimp - $30/month</v>
      </c>
    </row>
    <row r="57" spans="1:16" s="27" customFormat="1" hidden="1" outlineLevel="2" x14ac:dyDescent="0.25">
      <c r="A57" s="105" t="str">
        <f>CPR!A4</f>
        <v>7026 CPR - Website Expense</v>
      </c>
      <c r="B57" s="104">
        <f>CPR!B4</f>
        <v>0</v>
      </c>
      <c r="C57" s="104">
        <f>CPR!C4</f>
        <v>0</v>
      </c>
      <c r="D57" s="104">
        <f>CPR!D4</f>
        <v>19</v>
      </c>
      <c r="E57" s="104">
        <f>CPR!E4</f>
        <v>45</v>
      </c>
      <c r="F57" s="104">
        <f>CPR!F4</f>
        <v>0</v>
      </c>
      <c r="G57" s="104">
        <f>CPR!G4</f>
        <v>0</v>
      </c>
      <c r="H57" s="104">
        <f>CPR!H4</f>
        <v>0</v>
      </c>
      <c r="I57" s="104">
        <f>CPR!I4</f>
        <v>20</v>
      </c>
      <c r="J57" s="104">
        <f>CPR!J4</f>
        <v>20</v>
      </c>
      <c r="K57" s="104">
        <f>CPR!K4</f>
        <v>20</v>
      </c>
      <c r="L57" s="104">
        <f>CPR!L4</f>
        <v>20</v>
      </c>
      <c r="M57" s="104">
        <f>CPR!M4</f>
        <v>20</v>
      </c>
      <c r="N57" s="104">
        <f>CPR!N4</f>
        <v>164</v>
      </c>
      <c r="O57" s="99">
        <f t="shared" si="13"/>
        <v>3.0557683310231854E-3</v>
      </c>
      <c r="P57" s="105" t="str">
        <f>CPR!O4</f>
        <v>Meet Up website</v>
      </c>
    </row>
    <row r="58" spans="1:16" s="42" customFormat="1" collapsed="1" x14ac:dyDescent="0.25">
      <c r="A58" s="82" t="s">
        <v>193</v>
      </c>
      <c r="B58" s="83">
        <f>ET!B2</f>
        <v>643</v>
      </c>
      <c r="C58" s="83">
        <f>ET!C2</f>
        <v>417.7</v>
      </c>
      <c r="D58" s="83">
        <f>ET!D2</f>
        <v>306.01</v>
      </c>
      <c r="E58" s="83">
        <f>ET!E2</f>
        <v>456.31</v>
      </c>
      <c r="F58" s="83">
        <f>ET!F2</f>
        <v>346.71000000000004</v>
      </c>
      <c r="G58" s="83">
        <f>ET!G2</f>
        <v>500</v>
      </c>
      <c r="H58" s="83">
        <f>ET!H2</f>
        <v>475.97</v>
      </c>
      <c r="I58" s="83">
        <f>ET!I2</f>
        <v>1160</v>
      </c>
      <c r="J58" s="83">
        <f>ET!J2</f>
        <v>270</v>
      </c>
      <c r="K58" s="83">
        <f>ET!K2</f>
        <v>240</v>
      </c>
      <c r="L58" s="83">
        <f>ET!L2</f>
        <v>225</v>
      </c>
      <c r="M58" s="83">
        <f>ET!M2</f>
        <v>2740</v>
      </c>
      <c r="N58" s="83">
        <f>ET!N2</f>
        <v>7780.7000000000007</v>
      </c>
      <c r="O58" s="64">
        <f t="shared" si="13"/>
        <v>0.14497571129995185</v>
      </c>
      <c r="P58" s="118">
        <f>ET!O2</f>
        <v>0</v>
      </c>
    </row>
    <row r="59" spans="1:16" s="34" customFormat="1" hidden="1" outlineLevel="1" x14ac:dyDescent="0.25">
      <c r="A59" s="85" t="str">
        <f>ET!A3</f>
        <v>Distinguished Clubs</v>
      </c>
      <c r="B59" s="102">
        <f>ET!B3</f>
        <v>498</v>
      </c>
      <c r="C59" s="102">
        <f>ET!C3</f>
        <v>0</v>
      </c>
      <c r="D59" s="102">
        <f>ET!D3</f>
        <v>306.01</v>
      </c>
      <c r="E59" s="102">
        <f>ET!E3</f>
        <v>456.31</v>
      </c>
      <c r="F59" s="102">
        <f>ET!F3</f>
        <v>0</v>
      </c>
      <c r="G59" s="102">
        <f>ET!G3</f>
        <v>500</v>
      </c>
      <c r="H59" s="102">
        <f>ET!H3</f>
        <v>475.97</v>
      </c>
      <c r="I59" s="102">
        <f>ET!I3</f>
        <v>1160</v>
      </c>
      <c r="J59" s="102">
        <f>ET!J3</f>
        <v>270</v>
      </c>
      <c r="K59" s="102">
        <f>ET!K3</f>
        <v>240</v>
      </c>
      <c r="L59" s="102">
        <f>ET!L3</f>
        <v>225</v>
      </c>
      <c r="M59" s="102">
        <f>ET!M3</f>
        <v>340</v>
      </c>
      <c r="N59" s="102">
        <f>ET!N3</f>
        <v>4471.29</v>
      </c>
      <c r="O59" s="103">
        <f t="shared" si="13"/>
        <v>8.3312355980613775E-2</v>
      </c>
      <c r="P59" s="85">
        <f>ET!O3</f>
        <v>0</v>
      </c>
    </row>
    <row r="60" spans="1:16" hidden="1" outlineLevel="2" x14ac:dyDescent="0.25">
      <c r="A60" s="74" t="str">
        <f>ET!A4</f>
        <v>7066 ET - Education Materials</v>
      </c>
      <c r="B60" s="104">
        <f>ET!B4</f>
        <v>204</v>
      </c>
      <c r="C60" s="104">
        <f>ET!C4</f>
        <v>0</v>
      </c>
      <c r="D60" s="104">
        <f>ET!D4</f>
        <v>0</v>
      </c>
      <c r="E60" s="104">
        <f>ET!E4</f>
        <v>0</v>
      </c>
      <c r="F60" s="104">
        <f>ET!F4</f>
        <v>0</v>
      </c>
      <c r="G60" s="104">
        <f>ET!G4</f>
        <v>0</v>
      </c>
      <c r="H60" s="104">
        <f>ET!H4</f>
        <v>0</v>
      </c>
      <c r="I60" s="104">
        <f>ET!I4</f>
        <v>0</v>
      </c>
      <c r="J60" s="104">
        <f>ET!J4</f>
        <v>0</v>
      </c>
      <c r="K60" s="104">
        <f>ET!K4</f>
        <v>0</v>
      </c>
      <c r="L60" s="104">
        <f>ET!L4</f>
        <v>0</v>
      </c>
      <c r="M60" s="104">
        <f>ET!M4</f>
        <v>0</v>
      </c>
      <c r="N60" s="104">
        <f>ET!N4</f>
        <v>204</v>
      </c>
      <c r="O60" s="99">
        <f t="shared" si="13"/>
        <v>3.8010776800532307E-3</v>
      </c>
      <c r="P60" s="74"/>
    </row>
    <row r="61" spans="1:16" hidden="1" outlineLevel="2" x14ac:dyDescent="0.25">
      <c r="A61" s="74" t="str">
        <f>ET!A5</f>
        <v>7082 ET - Incentives</v>
      </c>
      <c r="B61" s="104">
        <f>ET!B5</f>
        <v>0</v>
      </c>
      <c r="C61" s="104">
        <f>ET!C5</f>
        <v>0</v>
      </c>
      <c r="D61" s="104">
        <f>ET!D5</f>
        <v>306.01</v>
      </c>
      <c r="E61" s="104">
        <f>ET!E5</f>
        <v>456.31</v>
      </c>
      <c r="F61" s="104">
        <f>ET!F5</f>
        <v>0</v>
      </c>
      <c r="G61" s="104">
        <f>ET!G5</f>
        <v>500</v>
      </c>
      <c r="H61" s="104">
        <f>ET!H5</f>
        <v>475.97</v>
      </c>
      <c r="I61" s="104">
        <f>ET!I5</f>
        <v>160</v>
      </c>
      <c r="J61" s="104">
        <f>ET!J5</f>
        <v>270</v>
      </c>
      <c r="K61" s="104">
        <f>ET!K5</f>
        <v>240</v>
      </c>
      <c r="L61" s="104">
        <f>ET!L5</f>
        <v>225</v>
      </c>
      <c r="M61" s="104">
        <f>ET!M5</f>
        <v>340</v>
      </c>
      <c r="N61" s="104">
        <f>ET!N5</f>
        <v>2973.29</v>
      </c>
      <c r="O61" s="99">
        <f t="shared" si="13"/>
        <v>5.5400520859438578E-2</v>
      </c>
      <c r="P61" s="74"/>
    </row>
    <row r="62" spans="1:16" hidden="1" outlineLevel="2" x14ac:dyDescent="0.25">
      <c r="A62" s="74" t="str">
        <f>ET!A6</f>
        <v>7082 ET - Incentives</v>
      </c>
      <c r="B62" s="104">
        <f>ET!B6</f>
        <v>0</v>
      </c>
      <c r="C62" s="104">
        <f>ET!C6</f>
        <v>0</v>
      </c>
      <c r="D62" s="104">
        <f>ET!D6</f>
        <v>0</v>
      </c>
      <c r="E62" s="104">
        <f>ET!E6</f>
        <v>0</v>
      </c>
      <c r="F62" s="104">
        <f>ET!F6</f>
        <v>0</v>
      </c>
      <c r="G62" s="104">
        <f>ET!G6</f>
        <v>0</v>
      </c>
      <c r="H62" s="104">
        <f>ET!H6</f>
        <v>0</v>
      </c>
      <c r="I62" s="104">
        <f>ET!I6</f>
        <v>1000</v>
      </c>
      <c r="J62" s="104">
        <f>ET!J6</f>
        <v>0</v>
      </c>
      <c r="K62" s="104">
        <f>ET!K6</f>
        <v>0</v>
      </c>
      <c r="L62" s="104">
        <f>ET!L6</f>
        <v>0</v>
      </c>
      <c r="M62" s="104">
        <f>ET!M6</f>
        <v>0</v>
      </c>
      <c r="N62" s="104">
        <f>ET!N6</f>
        <v>1000</v>
      </c>
      <c r="O62" s="99">
        <f t="shared" si="13"/>
        <v>1.8632733725751131E-2</v>
      </c>
      <c r="P62" s="74"/>
    </row>
    <row r="63" spans="1:16" hidden="1" outlineLevel="2" x14ac:dyDescent="0.25">
      <c r="A63" s="74" t="str">
        <f>ET!A7</f>
        <v>7082 ET - Incentives</v>
      </c>
      <c r="B63" s="104">
        <f>ET!B7</f>
        <v>282</v>
      </c>
      <c r="C63" s="104">
        <f>ET!C7</f>
        <v>0</v>
      </c>
      <c r="D63" s="104">
        <f>ET!D7</f>
        <v>0</v>
      </c>
      <c r="E63" s="104">
        <f>ET!E7</f>
        <v>0</v>
      </c>
      <c r="F63" s="104">
        <f>ET!F7</f>
        <v>0</v>
      </c>
      <c r="G63" s="104">
        <f>ET!G7</f>
        <v>0</v>
      </c>
      <c r="H63" s="104">
        <f>ET!H7</f>
        <v>0</v>
      </c>
      <c r="I63" s="104">
        <f>ET!I7</f>
        <v>0</v>
      </c>
      <c r="J63" s="104">
        <f>ET!J7</f>
        <v>0</v>
      </c>
      <c r="K63" s="104">
        <f>ET!K7</f>
        <v>0</v>
      </c>
      <c r="L63" s="104">
        <f>ET!L7</f>
        <v>0</v>
      </c>
      <c r="M63" s="104">
        <f>ET!M7</f>
        <v>0</v>
      </c>
      <c r="N63" s="104">
        <f>ET!N7</f>
        <v>282</v>
      </c>
      <c r="O63" s="99">
        <f t="shared" si="13"/>
        <v>5.2544309106618186E-3</v>
      </c>
      <c r="P63" s="74"/>
    </row>
    <row r="64" spans="1:16" hidden="1" outlineLevel="2" x14ac:dyDescent="0.25">
      <c r="A64" s="74" t="str">
        <f>ET!A8</f>
        <v>7044 ET - Shipping &amp; Postage</v>
      </c>
      <c r="B64" s="104">
        <f>ET!B8</f>
        <v>12</v>
      </c>
      <c r="C64" s="104">
        <f>ET!C8</f>
        <v>0</v>
      </c>
      <c r="D64" s="104">
        <f>ET!D8</f>
        <v>0</v>
      </c>
      <c r="E64" s="104">
        <f>ET!E8</f>
        <v>0</v>
      </c>
      <c r="F64" s="104">
        <f>ET!F8</f>
        <v>0</v>
      </c>
      <c r="G64" s="104">
        <f>ET!G8</f>
        <v>0</v>
      </c>
      <c r="H64" s="104">
        <f>ET!H8</f>
        <v>0</v>
      </c>
      <c r="I64" s="104">
        <f>ET!I8</f>
        <v>0</v>
      </c>
      <c r="J64" s="104">
        <f>ET!J8</f>
        <v>0</v>
      </c>
      <c r="K64" s="104">
        <f>ET!K8</f>
        <v>0</v>
      </c>
      <c r="L64" s="104">
        <f>ET!L8</f>
        <v>0</v>
      </c>
      <c r="M64" s="104">
        <f>ET!M8</f>
        <v>0</v>
      </c>
      <c r="N64" s="104">
        <f>ET!N8</f>
        <v>12</v>
      </c>
      <c r="O64" s="99">
        <f t="shared" si="13"/>
        <v>2.2359280470901356E-4</v>
      </c>
      <c r="P64" s="74"/>
    </row>
    <row r="65" spans="1:16" s="34" customFormat="1" hidden="1" outlineLevel="1" collapsed="1" x14ac:dyDescent="0.25">
      <c r="A65" s="85" t="str">
        <f>ET!A9</f>
        <v>Training Club Officers</v>
      </c>
      <c r="B65" s="102">
        <f>ET!B9</f>
        <v>0</v>
      </c>
      <c r="C65" s="102">
        <f>ET!C9</f>
        <v>270</v>
      </c>
      <c r="D65" s="102">
        <f>ET!D9</f>
        <v>0</v>
      </c>
      <c r="E65" s="102">
        <f>ET!E9</f>
        <v>0</v>
      </c>
      <c r="F65" s="102">
        <f>ET!F9</f>
        <v>0</v>
      </c>
      <c r="G65" s="102">
        <f>ET!G9</f>
        <v>0</v>
      </c>
      <c r="H65" s="102">
        <f>ET!H9</f>
        <v>0</v>
      </c>
      <c r="I65" s="102">
        <f>ET!I9</f>
        <v>0</v>
      </c>
      <c r="J65" s="102">
        <f>ET!J9</f>
        <v>0</v>
      </c>
      <c r="K65" s="102">
        <f>ET!K9</f>
        <v>0</v>
      </c>
      <c r="L65" s="102">
        <f>ET!L9</f>
        <v>0</v>
      </c>
      <c r="M65" s="102">
        <f>ET!M9</f>
        <v>0</v>
      </c>
      <c r="N65" s="102">
        <f>ET!N9</f>
        <v>270</v>
      </c>
      <c r="O65" s="103">
        <f t="shared" si="13"/>
        <v>5.0308381059528057E-3</v>
      </c>
      <c r="P65" s="85"/>
    </row>
    <row r="66" spans="1:16" hidden="1" outlineLevel="2" x14ac:dyDescent="0.25">
      <c r="A66" s="74" t="str">
        <f>ET!A10</f>
        <v>7082 ET - Incentives</v>
      </c>
      <c r="B66" s="104">
        <f>ET!B10</f>
        <v>0</v>
      </c>
      <c r="C66" s="104">
        <f>ET!C10</f>
        <v>270</v>
      </c>
      <c r="D66" s="104">
        <f>ET!D10</f>
        <v>0</v>
      </c>
      <c r="E66" s="104">
        <f>ET!E10</f>
        <v>0</v>
      </c>
      <c r="F66" s="104">
        <f>ET!F10</f>
        <v>0</v>
      </c>
      <c r="G66" s="104">
        <f>ET!G10</f>
        <v>0</v>
      </c>
      <c r="H66" s="104">
        <f>ET!H10</f>
        <v>0</v>
      </c>
      <c r="I66" s="104">
        <f>ET!I10</f>
        <v>0</v>
      </c>
      <c r="J66" s="104">
        <f>ET!J10</f>
        <v>0</v>
      </c>
      <c r="K66" s="104">
        <f>ET!K10</f>
        <v>0</v>
      </c>
      <c r="L66" s="104">
        <f>ET!L10</f>
        <v>0</v>
      </c>
      <c r="M66" s="104">
        <f>ET!M10</f>
        <v>0</v>
      </c>
      <c r="N66" s="104">
        <f>ET!N10</f>
        <v>270</v>
      </c>
      <c r="O66" s="99">
        <f t="shared" si="13"/>
        <v>5.0308381059528057E-3</v>
      </c>
      <c r="P66" s="74"/>
    </row>
    <row r="67" spans="1:16" s="34" customFormat="1" hidden="1" outlineLevel="1" collapsed="1" x14ac:dyDescent="0.25">
      <c r="A67" s="85" t="str">
        <f>ET!A11</f>
        <v>Training Area &amp; Division Governors</v>
      </c>
      <c r="B67" s="102">
        <f>ET!B11</f>
        <v>145</v>
      </c>
      <c r="C67" s="102">
        <f>ET!C11</f>
        <v>147.69999999999999</v>
      </c>
      <c r="D67" s="102">
        <f>ET!D11</f>
        <v>0</v>
      </c>
      <c r="E67" s="102">
        <f>ET!E11</f>
        <v>0</v>
      </c>
      <c r="F67" s="102">
        <f>ET!F11</f>
        <v>20.399999999999999</v>
      </c>
      <c r="G67" s="102">
        <f>ET!G11</f>
        <v>0</v>
      </c>
      <c r="H67" s="102">
        <f>ET!H11</f>
        <v>0</v>
      </c>
      <c r="I67" s="102">
        <f>ET!I11</f>
        <v>0</v>
      </c>
      <c r="J67" s="102">
        <f>ET!J11</f>
        <v>0</v>
      </c>
      <c r="K67" s="102">
        <f>ET!K11</f>
        <v>0</v>
      </c>
      <c r="L67" s="102">
        <f>ET!L11</f>
        <v>0</v>
      </c>
      <c r="M67" s="102">
        <f>ET!M11</f>
        <v>0</v>
      </c>
      <c r="N67" s="102">
        <f>ET!N11</f>
        <v>313.09999999999997</v>
      </c>
      <c r="O67" s="103">
        <f t="shared" si="13"/>
        <v>5.8339089295326788E-3</v>
      </c>
      <c r="P67" s="85"/>
    </row>
    <row r="68" spans="1:16" s="50" customFormat="1" hidden="1" outlineLevel="2" x14ac:dyDescent="0.25">
      <c r="A68" s="106" t="str">
        <f>ET!A12</f>
        <v>7006 ET - Education Materials</v>
      </c>
      <c r="B68" s="107">
        <f>ET!B12</f>
        <v>50</v>
      </c>
      <c r="C68" s="107">
        <f>ET!C12</f>
        <v>147.69999999999999</v>
      </c>
      <c r="D68" s="107">
        <f>ET!D12</f>
        <v>0</v>
      </c>
      <c r="E68" s="107">
        <f>ET!E12</f>
        <v>0</v>
      </c>
      <c r="F68" s="107">
        <f>ET!F12</f>
        <v>0</v>
      </c>
      <c r="G68" s="107">
        <f>ET!G12</f>
        <v>0</v>
      </c>
      <c r="H68" s="107">
        <f>ET!H12</f>
        <v>0</v>
      </c>
      <c r="I68" s="107">
        <f>ET!I12</f>
        <v>0</v>
      </c>
      <c r="J68" s="107">
        <f>ET!J12</f>
        <v>0</v>
      </c>
      <c r="K68" s="107">
        <f>ET!K12</f>
        <v>0</v>
      </c>
      <c r="L68" s="107">
        <f>ET!L12</f>
        <v>0</v>
      </c>
      <c r="M68" s="107">
        <f>ET!M12</f>
        <v>0</v>
      </c>
      <c r="N68" s="107">
        <f>ET!N12</f>
        <v>197.7</v>
      </c>
      <c r="O68" s="108">
        <f t="shared" si="13"/>
        <v>3.6836914575809985E-3</v>
      </c>
      <c r="P68" s="106"/>
    </row>
    <row r="69" spans="1:16" hidden="1" outlineLevel="2" x14ac:dyDescent="0.25">
      <c r="A69" s="74" t="str">
        <f>ET!A13</f>
        <v>7044 ET - Postage &amp; Shipping</v>
      </c>
      <c r="B69" s="104">
        <f>ET!B13</f>
        <v>95</v>
      </c>
      <c r="C69" s="104">
        <f>ET!C13</f>
        <v>0</v>
      </c>
      <c r="D69" s="104">
        <f>ET!D13</f>
        <v>0</v>
      </c>
      <c r="E69" s="104">
        <f>ET!E13</f>
        <v>0</v>
      </c>
      <c r="F69" s="104">
        <f>ET!F13</f>
        <v>20.399999999999999</v>
      </c>
      <c r="G69" s="104">
        <f>ET!G13</f>
        <v>0</v>
      </c>
      <c r="H69" s="104">
        <f>ET!H13</f>
        <v>0</v>
      </c>
      <c r="I69" s="104">
        <f>ET!I13</f>
        <v>0</v>
      </c>
      <c r="J69" s="104">
        <f>ET!J13</f>
        <v>0</v>
      </c>
      <c r="K69" s="104">
        <f>ET!K13</f>
        <v>0</v>
      </c>
      <c r="L69" s="104">
        <f>ET!L13</f>
        <v>0</v>
      </c>
      <c r="M69" s="104">
        <f>ET!M13</f>
        <v>0</v>
      </c>
      <c r="N69" s="104">
        <f>ET!N13</f>
        <v>115.4</v>
      </c>
      <c r="O69" s="99">
        <f t="shared" si="13"/>
        <v>2.1502174719516807E-3</v>
      </c>
      <c r="P69" s="74"/>
    </row>
    <row r="70" spans="1:16" s="34" customFormat="1" hidden="1" outlineLevel="1" x14ac:dyDescent="0.25">
      <c r="A70" s="85" t="str">
        <f>ET!A14</f>
        <v>Other Expenses</v>
      </c>
      <c r="B70" s="102">
        <f>ET!B14</f>
        <v>0</v>
      </c>
      <c r="C70" s="102">
        <f>ET!C14</f>
        <v>0</v>
      </c>
      <c r="D70" s="102">
        <f>ET!D14</f>
        <v>0</v>
      </c>
      <c r="E70" s="102">
        <f>ET!E14</f>
        <v>0</v>
      </c>
      <c r="F70" s="102">
        <f>ET!F14</f>
        <v>326.31000000000006</v>
      </c>
      <c r="G70" s="102">
        <f>ET!G14</f>
        <v>0</v>
      </c>
      <c r="H70" s="102">
        <f>ET!H14</f>
        <v>0</v>
      </c>
      <c r="I70" s="102">
        <f>ET!I14</f>
        <v>0</v>
      </c>
      <c r="J70" s="102">
        <f>ET!J14</f>
        <v>0</v>
      </c>
      <c r="K70" s="102">
        <f>ET!K14</f>
        <v>0</v>
      </c>
      <c r="L70" s="102">
        <f>ET!L14</f>
        <v>0</v>
      </c>
      <c r="M70" s="102">
        <f>ET!M14</f>
        <v>2400</v>
      </c>
      <c r="N70" s="102">
        <f>ET!N14</f>
        <v>2726.31</v>
      </c>
      <c r="O70" s="103">
        <f t="shared" si="13"/>
        <v>5.0798608283852562E-2</v>
      </c>
      <c r="P70" s="85"/>
    </row>
    <row r="71" spans="1:16" hidden="1" outlineLevel="2" x14ac:dyDescent="0.25">
      <c r="A71" s="74" t="str">
        <f>ET!A15</f>
        <v>7010 ET - Awards</v>
      </c>
      <c r="B71" s="104">
        <f>ET!B15</f>
        <v>0</v>
      </c>
      <c r="C71" s="104">
        <f>ET!C15</f>
        <v>0</v>
      </c>
      <c r="D71" s="104">
        <f>ET!D15</f>
        <v>0</v>
      </c>
      <c r="E71" s="104">
        <f>ET!E15</f>
        <v>0</v>
      </c>
      <c r="F71" s="104">
        <f>ET!F15</f>
        <v>101.65</v>
      </c>
      <c r="G71" s="104">
        <f>ET!G15</f>
        <v>0</v>
      </c>
      <c r="H71" s="104">
        <f>ET!H15</f>
        <v>0</v>
      </c>
      <c r="I71" s="104">
        <f>ET!I15</f>
        <v>0</v>
      </c>
      <c r="J71" s="104">
        <f>ET!J15</f>
        <v>0</v>
      </c>
      <c r="K71" s="104">
        <f>ET!K15</f>
        <v>0</v>
      </c>
      <c r="L71" s="104">
        <f>ET!L15</f>
        <v>0</v>
      </c>
      <c r="M71" s="104">
        <f>ET!M15</f>
        <v>2400</v>
      </c>
      <c r="N71" s="104">
        <f>ET!N15</f>
        <v>2501.65</v>
      </c>
      <c r="O71" s="99">
        <f t="shared" si="13"/>
        <v>4.6612578325025321E-2</v>
      </c>
      <c r="P71" s="74"/>
    </row>
    <row r="72" spans="1:16" hidden="1" outlineLevel="2" x14ac:dyDescent="0.25">
      <c r="A72" s="74" t="s">
        <v>223</v>
      </c>
      <c r="B72" s="104">
        <f>ET!B16</f>
        <v>0</v>
      </c>
      <c r="C72" s="104">
        <f>ET!C16</f>
        <v>0</v>
      </c>
      <c r="D72" s="104">
        <f>ET!D16</f>
        <v>0</v>
      </c>
      <c r="E72" s="104">
        <f>ET!E16</f>
        <v>0</v>
      </c>
      <c r="F72" s="104">
        <f>ET!F16</f>
        <v>22.46</v>
      </c>
      <c r="G72" s="104">
        <f>ET!G16</f>
        <v>0</v>
      </c>
      <c r="H72" s="104">
        <f>ET!H16</f>
        <v>0</v>
      </c>
      <c r="I72" s="104">
        <f>ET!I16</f>
        <v>0</v>
      </c>
      <c r="J72" s="104">
        <f>ET!J16</f>
        <v>0</v>
      </c>
      <c r="K72" s="104">
        <f>ET!K16</f>
        <v>0</v>
      </c>
      <c r="L72" s="104">
        <f>ET!L16</f>
        <v>0</v>
      </c>
      <c r="M72" s="104">
        <f>ET!M16</f>
        <v>0</v>
      </c>
      <c r="N72" s="104">
        <f>ET!N16</f>
        <v>22.46</v>
      </c>
      <c r="O72" s="99">
        <f t="shared" si="13"/>
        <v>4.1849119948037043E-4</v>
      </c>
      <c r="P72" s="74"/>
    </row>
    <row r="73" spans="1:16" hidden="1" outlineLevel="2" x14ac:dyDescent="0.25">
      <c r="A73" s="74" t="s">
        <v>123</v>
      </c>
      <c r="B73" s="104">
        <f>ET!B17</f>
        <v>0</v>
      </c>
      <c r="C73" s="104">
        <f>ET!C17</f>
        <v>0</v>
      </c>
      <c r="D73" s="104">
        <f>ET!D17</f>
        <v>0</v>
      </c>
      <c r="E73" s="104">
        <f>ET!E17</f>
        <v>0</v>
      </c>
      <c r="F73" s="104">
        <f>ET!F17</f>
        <v>89.42</v>
      </c>
      <c r="G73" s="104">
        <f>ET!G17</f>
        <v>0</v>
      </c>
      <c r="H73" s="104">
        <f>ET!H17</f>
        <v>0</v>
      </c>
      <c r="I73" s="104">
        <f>ET!I17</f>
        <v>0</v>
      </c>
      <c r="J73" s="104">
        <f>ET!J17</f>
        <v>0</v>
      </c>
      <c r="K73" s="104">
        <f>ET!K17</f>
        <v>0</v>
      </c>
      <c r="L73" s="104">
        <f>ET!L17</f>
        <v>0</v>
      </c>
      <c r="M73" s="104">
        <f>ET!M17</f>
        <v>0</v>
      </c>
      <c r="N73" s="104">
        <f>ET!N17</f>
        <v>89.42</v>
      </c>
      <c r="O73" s="99">
        <f t="shared" si="13"/>
        <v>1.6661390497566661E-3</v>
      </c>
      <c r="P73" s="74"/>
    </row>
    <row r="74" spans="1:16" hidden="1" outlineLevel="2" x14ac:dyDescent="0.25">
      <c r="A74" s="74" t="str">
        <f>ET!A18</f>
        <v>7082 ET - Incentives</v>
      </c>
      <c r="B74" s="104">
        <f>ET!B18</f>
        <v>0</v>
      </c>
      <c r="C74" s="104">
        <f>ET!C18</f>
        <v>0</v>
      </c>
      <c r="D74" s="104">
        <f>ET!D18</f>
        <v>0</v>
      </c>
      <c r="E74" s="104">
        <f>ET!E18</f>
        <v>0</v>
      </c>
      <c r="F74" s="104">
        <f>ET!F18</f>
        <v>0</v>
      </c>
      <c r="G74" s="104">
        <f>ET!G18</f>
        <v>0</v>
      </c>
      <c r="H74" s="104">
        <f>ET!H18</f>
        <v>0</v>
      </c>
      <c r="I74" s="104">
        <f>ET!I18</f>
        <v>0</v>
      </c>
      <c r="J74" s="104">
        <f>ET!J18</f>
        <v>0</v>
      </c>
      <c r="K74" s="104">
        <f>ET!K18</f>
        <v>0</v>
      </c>
      <c r="L74" s="104">
        <f>ET!L18</f>
        <v>0</v>
      </c>
      <c r="M74" s="104">
        <f>ET!M18</f>
        <v>0</v>
      </c>
      <c r="N74" s="104">
        <f>ET!N18</f>
        <v>0</v>
      </c>
      <c r="O74" s="99">
        <f t="shared" si="13"/>
        <v>0</v>
      </c>
      <c r="P74" s="74"/>
    </row>
    <row r="75" spans="1:16" hidden="1" outlineLevel="2" x14ac:dyDescent="0.25">
      <c r="A75" s="74" t="str">
        <f>ET!A19</f>
        <v>7030 ET - Photocopying Expense</v>
      </c>
      <c r="B75" s="104">
        <f>ET!B19</f>
        <v>0</v>
      </c>
      <c r="C75" s="104">
        <f>ET!C19</f>
        <v>0</v>
      </c>
      <c r="D75" s="104">
        <f>ET!D19</f>
        <v>0</v>
      </c>
      <c r="E75" s="104">
        <f>ET!E19</f>
        <v>0</v>
      </c>
      <c r="F75" s="104">
        <f>ET!F19</f>
        <v>112.78</v>
      </c>
      <c r="G75" s="104">
        <f>ET!G19</f>
        <v>0</v>
      </c>
      <c r="H75" s="104">
        <f>ET!H19</f>
        <v>0</v>
      </c>
      <c r="I75" s="104">
        <f>ET!I19</f>
        <v>0</v>
      </c>
      <c r="J75" s="104">
        <f>ET!J19</f>
        <v>0</v>
      </c>
      <c r="K75" s="104">
        <f>ET!K19</f>
        <v>0</v>
      </c>
      <c r="L75" s="104">
        <f>ET!L19</f>
        <v>0</v>
      </c>
      <c r="M75" s="104">
        <f>ET!M19</f>
        <v>0</v>
      </c>
      <c r="N75" s="104">
        <f>ET!N19</f>
        <v>112.78</v>
      </c>
      <c r="O75" s="99">
        <f t="shared" si="13"/>
        <v>2.1013997095902124E-3</v>
      </c>
      <c r="P75" s="74"/>
    </row>
    <row r="76" spans="1:16" collapsed="1" x14ac:dyDescent="0.25">
      <c r="A76" s="74" t="s">
        <v>194</v>
      </c>
      <c r="B76" s="68">
        <f>SC!B2</f>
        <v>0</v>
      </c>
      <c r="C76" s="68">
        <f>SC!C2</f>
        <v>0</v>
      </c>
      <c r="D76" s="68">
        <f>SC!D2</f>
        <v>0</v>
      </c>
      <c r="E76" s="68">
        <f>SC!E2</f>
        <v>40</v>
      </c>
      <c r="F76" s="68">
        <f>SC!F2</f>
        <v>713.85</v>
      </c>
      <c r="G76" s="68">
        <f>SC!G2</f>
        <v>0</v>
      </c>
      <c r="H76" s="68">
        <f>SC!H2</f>
        <v>0</v>
      </c>
      <c r="I76" s="68">
        <f>SC!I2</f>
        <v>0</v>
      </c>
      <c r="J76" s="68">
        <f>SC!J2</f>
        <v>100</v>
      </c>
      <c r="K76" s="68">
        <f>SC!K2</f>
        <v>100</v>
      </c>
      <c r="L76" s="68">
        <f>SC!L2</f>
        <v>1000</v>
      </c>
      <c r="M76" s="68">
        <f>SC!M2</f>
        <v>0</v>
      </c>
      <c r="N76" s="68">
        <f>SC!N2</f>
        <v>1953.85</v>
      </c>
      <c r="O76" s="99">
        <f t="shared" si="13"/>
        <v>3.6405566790058845E-2</v>
      </c>
      <c r="P76" s="113" t="str">
        <f>SC!O2</f>
        <v>District Speech contest awards ($1000 - Nov./May)
AG's award reimbursement ($20/contest) / budget 10 AG's requesting ($100 Sept., Oct. / March, April)</v>
      </c>
    </row>
    <row r="77" spans="1:16" x14ac:dyDescent="0.25">
      <c r="A77" s="74" t="s">
        <v>195</v>
      </c>
      <c r="B77" s="68">
        <f>Administrative!B2</f>
        <v>0</v>
      </c>
      <c r="C77" s="68">
        <f>Administrative!C2</f>
        <v>356.76</v>
      </c>
      <c r="D77" s="68">
        <f>Administrative!D2</f>
        <v>0</v>
      </c>
      <c r="E77" s="68">
        <f>Administrative!E2</f>
        <v>0</v>
      </c>
      <c r="F77" s="68">
        <f>Administrative!F2</f>
        <v>202.08</v>
      </c>
      <c r="G77" s="68">
        <f>Administrative!G2</f>
        <v>0</v>
      </c>
      <c r="H77" s="68">
        <f>Administrative!H2</f>
        <v>0</v>
      </c>
      <c r="I77" s="68">
        <f>Administrative!I2</f>
        <v>55</v>
      </c>
      <c r="J77" s="68">
        <f>Administrative!J2</f>
        <v>40</v>
      </c>
      <c r="K77" s="68">
        <f>Administrative!K2</f>
        <v>15</v>
      </c>
      <c r="L77" s="68">
        <f>Administrative!L2</f>
        <v>119</v>
      </c>
      <c r="M77" s="68">
        <f>Administrative!M2</f>
        <v>230</v>
      </c>
      <c r="N77" s="68">
        <f>Administrative!N2</f>
        <v>1017.8399999999999</v>
      </c>
      <c r="O77" s="99">
        <f t="shared" si="13"/>
        <v>1.896514169541853E-2</v>
      </c>
      <c r="P77" s="112">
        <f>Administrative!O2</f>
        <v>0</v>
      </c>
    </row>
    <row r="78" spans="1:16" hidden="1" outlineLevel="2" x14ac:dyDescent="0.25">
      <c r="A78" s="74" t="str">
        <f>Administrative!A3</f>
        <v>7004 Admin - Badges &amp; Pins</v>
      </c>
      <c r="B78" s="68">
        <f>Administrative!B3</f>
        <v>0</v>
      </c>
      <c r="C78" s="68">
        <f>Administrative!C3</f>
        <v>246.96</v>
      </c>
      <c r="D78" s="68">
        <f>Administrative!D3</f>
        <v>0</v>
      </c>
      <c r="E78" s="68">
        <f>Administrative!E3</f>
        <v>0</v>
      </c>
      <c r="F78" s="68">
        <f>Administrative!F3</f>
        <v>0</v>
      </c>
      <c r="G78" s="68">
        <f>Administrative!G3</f>
        <v>0</v>
      </c>
      <c r="H78" s="68">
        <f>Administrative!H3</f>
        <v>0</v>
      </c>
      <c r="I78" s="68">
        <f>Administrative!I3</f>
        <v>0</v>
      </c>
      <c r="J78" s="68">
        <f>Administrative!J3</f>
        <v>0</v>
      </c>
      <c r="K78" s="68">
        <f>Administrative!K3</f>
        <v>0</v>
      </c>
      <c r="L78" s="68">
        <f>Administrative!L3</f>
        <v>64</v>
      </c>
      <c r="M78" s="68">
        <f>Administrative!M3</f>
        <v>0</v>
      </c>
      <c r="N78" s="68">
        <f>Administrative!N3</f>
        <v>310.96000000000004</v>
      </c>
      <c r="O78" s="99">
        <f t="shared" si="13"/>
        <v>5.7940348793595721E-3</v>
      </c>
      <c r="P78" s="112" t="str">
        <f>Administrative!O3</f>
        <v>August - 21 AG, Treasurer, Secretary, PRO, Parlimentary (25 badges x $8)
May - 5 Div G, Trio (to order after election)</v>
      </c>
    </row>
    <row r="79" spans="1:16" hidden="1" outlineLevel="2" x14ac:dyDescent="0.25">
      <c r="A79" s="74" t="str">
        <f>Administrative!A4</f>
        <v>7012 Admin - Supplies &amp;  Stationery Expense</v>
      </c>
      <c r="B79" s="68">
        <f>Administrative!B4</f>
        <v>0</v>
      </c>
      <c r="C79" s="68">
        <f>Administrative!C4</f>
        <v>28.78</v>
      </c>
      <c r="D79" s="68">
        <f>Administrative!D4</f>
        <v>0</v>
      </c>
      <c r="E79" s="68">
        <f>Administrative!E4</f>
        <v>0</v>
      </c>
      <c r="F79" s="68">
        <f>Administrative!F4</f>
        <v>0</v>
      </c>
      <c r="G79" s="68">
        <f>Administrative!G4</f>
        <v>0</v>
      </c>
      <c r="H79" s="68">
        <f>Administrative!H4</f>
        <v>0</v>
      </c>
      <c r="I79" s="68">
        <f>Administrative!I4</f>
        <v>0</v>
      </c>
      <c r="J79" s="68">
        <f>Administrative!J4</f>
        <v>0</v>
      </c>
      <c r="K79" s="68">
        <f>Administrative!K4</f>
        <v>0</v>
      </c>
      <c r="L79" s="68">
        <f>Administrative!L4</f>
        <v>15</v>
      </c>
      <c r="M79" s="68">
        <f>Administrative!M4</f>
        <v>0</v>
      </c>
      <c r="N79" s="68">
        <f>Administrative!N4</f>
        <v>43.78</v>
      </c>
      <c r="O79" s="99">
        <f t="shared" ref="O79:O110" si="14">N79/$N$126</f>
        <v>8.1574108251338451E-4</v>
      </c>
      <c r="P79" s="112" t="str">
        <f>Administrative!O4</f>
        <v>2013 Expense -  $15. 
2014 YTD - ~$30 (for Treasurer)</v>
      </c>
    </row>
    <row r="80" spans="1:16" hidden="1" outlineLevel="2" x14ac:dyDescent="0.25">
      <c r="A80" s="74" t="str">
        <f>Administrative!A5</f>
        <v>7020 Admin - Printing Expense</v>
      </c>
      <c r="B80" s="68">
        <f>Administrative!B5</f>
        <v>0</v>
      </c>
      <c r="C80" s="68">
        <f>Administrative!C5</f>
        <v>29.99</v>
      </c>
      <c r="D80" s="68">
        <f>Administrative!D5</f>
        <v>0</v>
      </c>
      <c r="E80" s="68">
        <f>Administrative!E5</f>
        <v>0</v>
      </c>
      <c r="F80" s="68">
        <f>Administrative!F5</f>
        <v>0</v>
      </c>
      <c r="G80" s="68">
        <f>Administrative!G5</f>
        <v>0</v>
      </c>
      <c r="H80" s="68">
        <f>Administrative!H5</f>
        <v>0</v>
      </c>
      <c r="I80" s="68">
        <f>Administrative!I5</f>
        <v>15</v>
      </c>
      <c r="J80" s="68">
        <f>Administrative!J5</f>
        <v>0</v>
      </c>
      <c r="K80" s="68">
        <f>Administrative!K5</f>
        <v>0</v>
      </c>
      <c r="L80" s="68">
        <f>Administrative!L5</f>
        <v>15</v>
      </c>
      <c r="M80" s="68">
        <f>Administrative!M5</f>
        <v>0</v>
      </c>
      <c r="N80" s="68">
        <f>Administrative!N5</f>
        <v>59.989999999999995</v>
      </c>
      <c r="O80" s="99">
        <f t="shared" si="14"/>
        <v>1.1177776962078103E-3</v>
      </c>
      <c r="P80" s="112" t="str">
        <f>Administrative!O5</f>
        <v>2013 Expense - $60</v>
      </c>
    </row>
    <row r="81" spans="1:16" hidden="1" outlineLevel="2" x14ac:dyDescent="0.25">
      <c r="A81" s="74" t="str">
        <f>Administrative!A6</f>
        <v>7030 Admin - Photcopying</v>
      </c>
      <c r="B81" s="68">
        <f>Administrative!B6</f>
        <v>0</v>
      </c>
      <c r="C81" s="68">
        <f>Administrative!C6</f>
        <v>4.2</v>
      </c>
      <c r="D81" s="68">
        <f>Administrative!D6</f>
        <v>0</v>
      </c>
      <c r="E81" s="68">
        <f>Administrative!E6</f>
        <v>0</v>
      </c>
      <c r="F81" s="68">
        <f>Administrative!F6</f>
        <v>0</v>
      </c>
      <c r="G81" s="68">
        <f>Administrative!G6</f>
        <v>0</v>
      </c>
      <c r="H81" s="68">
        <f>Administrative!H6</f>
        <v>0</v>
      </c>
      <c r="I81" s="68">
        <f>Administrative!I6</f>
        <v>0</v>
      </c>
      <c r="J81" s="68">
        <f>Administrative!J6</f>
        <v>5</v>
      </c>
      <c r="K81" s="68">
        <f>Administrative!K6</f>
        <v>0</v>
      </c>
      <c r="L81" s="68">
        <f>Administrative!L6</f>
        <v>15</v>
      </c>
      <c r="M81" s="68">
        <f>Administrative!M6</f>
        <v>0</v>
      </c>
      <c r="N81" s="68">
        <f>Administrative!N6</f>
        <v>24.2</v>
      </c>
      <c r="O81" s="99">
        <f t="shared" si="14"/>
        <v>4.5091215616317737E-4</v>
      </c>
      <c r="P81" s="112" t="str">
        <f>Administrative!O6</f>
        <v>3 yr avg = $42</v>
      </c>
    </row>
    <row r="82" spans="1:16" hidden="1" outlineLevel="2" x14ac:dyDescent="0.25">
      <c r="A82" s="74" t="str">
        <f>Administrative!A7</f>
        <v>7044 Admin - Postage &amp; Shipping Expense</v>
      </c>
      <c r="B82" s="68">
        <f>Administrative!B7</f>
        <v>0</v>
      </c>
      <c r="C82" s="68">
        <f>Administrative!C7</f>
        <v>46.83</v>
      </c>
      <c r="D82" s="68">
        <f>Administrative!D7</f>
        <v>0</v>
      </c>
      <c r="E82" s="68">
        <f>Administrative!E7</f>
        <v>0</v>
      </c>
      <c r="F82" s="68">
        <f>Administrative!F7</f>
        <v>198.05</v>
      </c>
      <c r="G82" s="68">
        <f>Administrative!G7</f>
        <v>0</v>
      </c>
      <c r="H82" s="68">
        <f>Administrative!H7</f>
        <v>0</v>
      </c>
      <c r="I82" s="68">
        <f>Administrative!I7</f>
        <v>40</v>
      </c>
      <c r="J82" s="68">
        <f>Administrative!J7</f>
        <v>20</v>
      </c>
      <c r="K82" s="68">
        <f>Administrative!K7</f>
        <v>15</v>
      </c>
      <c r="L82" s="68">
        <f>Administrative!L7</f>
        <v>10</v>
      </c>
      <c r="M82" s="68">
        <f>Administrative!M7</f>
        <v>20</v>
      </c>
      <c r="N82" s="68">
        <f>Administrative!N7</f>
        <v>349.88</v>
      </c>
      <c r="O82" s="99">
        <f t="shared" si="14"/>
        <v>6.5192208759658051E-3</v>
      </c>
      <c r="P82" s="112" t="str">
        <f>Administrative!O7</f>
        <v>Monthly mailing to DG from Treasurer ($10/month)
Audit mailing Aug. &amp; Feb. (Aug - $15 /  Feb - $30)
2013 Expense - $183
3 yr avg = $220</v>
      </c>
    </row>
    <row r="83" spans="1:16" hidden="1" outlineLevel="2" x14ac:dyDescent="0.25">
      <c r="A83" s="74" t="str">
        <f>Administrative!A8</f>
        <v>7048 Admin - Equip. Purchase (&lt;$500)</v>
      </c>
      <c r="B83" s="68">
        <f>Administrative!B8</f>
        <v>0</v>
      </c>
      <c r="C83" s="68">
        <f>Administrative!C8</f>
        <v>0</v>
      </c>
      <c r="D83" s="68">
        <f>Administrative!D8</f>
        <v>0</v>
      </c>
      <c r="E83" s="68">
        <f>Administrative!E8</f>
        <v>0</v>
      </c>
      <c r="F83" s="68">
        <f>Administrative!F8</f>
        <v>0</v>
      </c>
      <c r="G83" s="68">
        <f>Administrative!G8</f>
        <v>0</v>
      </c>
      <c r="H83" s="68">
        <f>Administrative!H8</f>
        <v>0</v>
      </c>
      <c r="I83" s="68">
        <f>Administrative!I8</f>
        <v>0</v>
      </c>
      <c r="J83" s="68">
        <f>Administrative!J8</f>
        <v>0</v>
      </c>
      <c r="K83" s="68">
        <f>Administrative!K8</f>
        <v>0</v>
      </c>
      <c r="L83" s="68">
        <f>Administrative!L8</f>
        <v>0</v>
      </c>
      <c r="M83" s="68">
        <f>Administrative!M8</f>
        <v>150</v>
      </c>
      <c r="N83" s="68">
        <f>Administrative!N8</f>
        <v>150</v>
      </c>
      <c r="O83" s="99">
        <f t="shared" si="14"/>
        <v>2.7949100588626698E-3</v>
      </c>
      <c r="P83" s="112" t="str">
        <f>Administrative!O8</f>
        <v>Incoming Treasurer - printer/scanner, if needed</v>
      </c>
    </row>
    <row r="84" spans="1:16" hidden="1" outlineLevel="2" x14ac:dyDescent="0.25">
      <c r="A84" s="74" t="str">
        <f>Administrative!A9</f>
        <v>7070 Admin - Bank Charges/Credit Card Fees</v>
      </c>
      <c r="B84" s="68">
        <f>Administrative!B9</f>
        <v>0</v>
      </c>
      <c r="C84" s="68">
        <f>Administrative!C9</f>
        <v>0</v>
      </c>
      <c r="D84" s="68">
        <f>Administrative!D9</f>
        <v>0</v>
      </c>
      <c r="E84" s="68">
        <f>Administrative!E9</f>
        <v>0</v>
      </c>
      <c r="F84" s="68">
        <f>Administrative!F9</f>
        <v>0</v>
      </c>
      <c r="G84" s="68">
        <f>Administrative!G9</f>
        <v>0</v>
      </c>
      <c r="H84" s="68">
        <f>Administrative!H9</f>
        <v>0</v>
      </c>
      <c r="I84" s="68">
        <f>Administrative!I9</f>
        <v>0</v>
      </c>
      <c r="J84" s="68">
        <f>Administrative!J9</f>
        <v>0</v>
      </c>
      <c r="K84" s="68">
        <f>Administrative!K9</f>
        <v>0</v>
      </c>
      <c r="L84" s="68">
        <f>Administrative!L9</f>
        <v>0</v>
      </c>
      <c r="M84" s="68">
        <f>Administrative!M9</f>
        <v>60</v>
      </c>
      <c r="N84" s="68">
        <f>Administrative!N9</f>
        <v>60</v>
      </c>
      <c r="O84" s="99">
        <f t="shared" si="14"/>
        <v>1.1179640235450677E-3</v>
      </c>
      <c r="P84" s="112" t="str">
        <f>Administrative!O9</f>
        <v>New check order
3 yr avg = $60</v>
      </c>
    </row>
    <row r="85" spans="1:16" hidden="1" outlineLevel="2" x14ac:dyDescent="0.25">
      <c r="A85" s="74" t="str">
        <f>Administrative!A10</f>
        <v>7080 Admin - Gifts &amp; Thank you</v>
      </c>
      <c r="B85" s="68">
        <f>Administrative!B10</f>
        <v>0</v>
      </c>
      <c r="C85" s="68">
        <f>Administrative!C10</f>
        <v>0</v>
      </c>
      <c r="D85" s="68">
        <f>Administrative!D10</f>
        <v>0</v>
      </c>
      <c r="E85" s="68">
        <f>Administrative!E10</f>
        <v>0</v>
      </c>
      <c r="F85" s="68">
        <f>Administrative!F10</f>
        <v>4.03</v>
      </c>
      <c r="G85" s="68">
        <f>Administrative!G10</f>
        <v>0</v>
      </c>
      <c r="H85" s="68">
        <f>Administrative!H10</f>
        <v>0</v>
      </c>
      <c r="I85" s="68">
        <f>Administrative!I10</f>
        <v>0</v>
      </c>
      <c r="J85" s="68">
        <f>Administrative!J10</f>
        <v>15</v>
      </c>
      <c r="K85" s="68">
        <f>Administrative!K10</f>
        <v>0</v>
      </c>
      <c r="L85" s="68">
        <f>Administrative!L10</f>
        <v>0</v>
      </c>
      <c r="M85" s="68">
        <f>Administrative!M10</f>
        <v>0</v>
      </c>
      <c r="N85" s="68">
        <f>Administrative!N10</f>
        <v>19.03</v>
      </c>
      <c r="O85" s="99">
        <f t="shared" si="14"/>
        <v>3.5458092280104403E-4</v>
      </c>
      <c r="P85" s="112" t="str">
        <f>Administrative!O10</f>
        <v>2013 Expense - $40 (Regional Advisor visit &amp; DEC member thank yous)</v>
      </c>
    </row>
    <row r="86" spans="1:16" collapsed="1" x14ac:dyDescent="0.25">
      <c r="A86" s="74" t="s">
        <v>196</v>
      </c>
      <c r="B86" s="68">
        <f>Travel!B2</f>
        <v>988.68000000000006</v>
      </c>
      <c r="C86" s="68">
        <f>Travel!C2</f>
        <v>2652.6600000000003</v>
      </c>
      <c r="D86" s="68">
        <f>Travel!D2</f>
        <v>5473.61</v>
      </c>
      <c r="E86" s="68">
        <f>Travel!E2</f>
        <v>30.6</v>
      </c>
      <c r="F86" s="68">
        <f>Travel!F2</f>
        <v>1607.85</v>
      </c>
      <c r="G86" s="68">
        <f>Travel!G2</f>
        <v>0</v>
      </c>
      <c r="H86" s="68">
        <f>Travel!H2</f>
        <v>1200</v>
      </c>
      <c r="I86" s="68">
        <f>Travel!I2</f>
        <v>0</v>
      </c>
      <c r="J86" s="68">
        <f>Travel!J2</f>
        <v>1026</v>
      </c>
      <c r="K86" s="68">
        <f>Travel!K2</f>
        <v>0</v>
      </c>
      <c r="L86" s="68">
        <f>Travel!L2</f>
        <v>850</v>
      </c>
      <c r="M86" s="68">
        <f>Travel!M2</f>
        <v>1516</v>
      </c>
      <c r="N86" s="68">
        <f>Travel!N2</f>
        <v>15345.399999999998</v>
      </c>
      <c r="O86" s="99">
        <f t="shared" si="14"/>
        <v>0.28592675211514135</v>
      </c>
      <c r="P86" s="112">
        <f>Travel!O2</f>
        <v>0</v>
      </c>
    </row>
    <row r="87" spans="1:16" s="34" customFormat="1" hidden="1" outlineLevel="1" x14ac:dyDescent="0.25">
      <c r="A87" s="85" t="str">
        <f>Travel!A3</f>
        <v>District Governor</v>
      </c>
      <c r="B87" s="86">
        <f>Travel!B3</f>
        <v>193.8</v>
      </c>
      <c r="C87" s="86">
        <f>Travel!C3</f>
        <v>0</v>
      </c>
      <c r="D87" s="86">
        <f>Travel!D3</f>
        <v>2657.35</v>
      </c>
      <c r="E87" s="86">
        <f>Travel!E3</f>
        <v>0</v>
      </c>
      <c r="F87" s="86">
        <f>Travel!F3</f>
        <v>55.2</v>
      </c>
      <c r="G87" s="86">
        <f>Travel!G3</f>
        <v>0</v>
      </c>
      <c r="H87" s="86">
        <f>Travel!H3</f>
        <v>400</v>
      </c>
      <c r="I87" s="86">
        <f>Travel!I3</f>
        <v>0</v>
      </c>
      <c r="J87" s="86">
        <f>Travel!J3</f>
        <v>70</v>
      </c>
      <c r="K87" s="86">
        <f>Travel!K3</f>
        <v>0</v>
      </c>
      <c r="L87" s="86">
        <f>Travel!L3</f>
        <v>0</v>
      </c>
      <c r="M87" s="86">
        <f>Travel!M3</f>
        <v>160</v>
      </c>
      <c r="N87" s="86">
        <f>Travel!N3</f>
        <v>3536.35</v>
      </c>
      <c r="O87" s="103">
        <f t="shared" si="14"/>
        <v>6.5891867911060012E-2</v>
      </c>
      <c r="P87" s="85">
        <f>Travel!O3</f>
        <v>0</v>
      </c>
    </row>
    <row r="88" spans="1:16" hidden="1" outlineLevel="2" x14ac:dyDescent="0.25">
      <c r="A88" s="74" t="str">
        <f>Travel!A4</f>
        <v>7058 Lodging Expense</v>
      </c>
      <c r="B88" s="68">
        <f>Travel!B4</f>
        <v>0</v>
      </c>
      <c r="C88" s="68">
        <f>Travel!C4</f>
        <v>0</v>
      </c>
      <c r="D88" s="68">
        <f>Travel!D4</f>
        <v>1936.16</v>
      </c>
      <c r="E88" s="68">
        <f>Travel!E4</f>
        <v>0</v>
      </c>
      <c r="F88" s="68">
        <f>Travel!F4</f>
        <v>0</v>
      </c>
      <c r="G88" s="68">
        <f>Travel!G4</f>
        <v>0</v>
      </c>
      <c r="H88" s="68">
        <f>Travel!H4</f>
        <v>250</v>
      </c>
      <c r="I88" s="68">
        <f>Travel!I4</f>
        <v>0</v>
      </c>
      <c r="J88" s="68">
        <f>Travel!J4</f>
        <v>0</v>
      </c>
      <c r="K88" s="68">
        <f>Travel!K4</f>
        <v>0</v>
      </c>
      <c r="L88" s="68">
        <f>Travel!L4</f>
        <v>0</v>
      </c>
      <c r="M88" s="68">
        <f>Travel!M4</f>
        <v>0</v>
      </c>
      <c r="N88" s="68">
        <f>Travel!N4</f>
        <v>2186.16</v>
      </c>
      <c r="O88" s="99">
        <f t="shared" si="14"/>
        <v>4.073413716188809E-2</v>
      </c>
      <c r="P88" s="74" t="str">
        <f>Travel!O4</f>
        <v>August - International convention hotel
January - mid year training hotel</v>
      </c>
    </row>
    <row r="89" spans="1:16" hidden="1" outlineLevel="2" x14ac:dyDescent="0.25">
      <c r="A89" s="74" t="str">
        <f>Travel!A5</f>
        <v>7062 Transportation - Mileage Expense</v>
      </c>
      <c r="B89" s="68">
        <f>Travel!B5</f>
        <v>193.8</v>
      </c>
      <c r="C89" s="68">
        <f>Travel!C5</f>
        <v>0</v>
      </c>
      <c r="D89" s="68">
        <f>Travel!D5</f>
        <v>138</v>
      </c>
      <c r="E89" s="68">
        <f>Travel!E5</f>
        <v>0</v>
      </c>
      <c r="F89" s="68">
        <f>Travel!F5</f>
        <v>55.2</v>
      </c>
      <c r="G89" s="68">
        <f>Travel!G5</f>
        <v>0</v>
      </c>
      <c r="H89" s="68">
        <f>Travel!H5</f>
        <v>0</v>
      </c>
      <c r="I89" s="68">
        <f>Travel!I5</f>
        <v>0</v>
      </c>
      <c r="J89" s="68">
        <f>Travel!J5</f>
        <v>70</v>
      </c>
      <c r="K89" s="68">
        <f>Travel!K5</f>
        <v>0</v>
      </c>
      <c r="L89" s="68">
        <f>Travel!L5</f>
        <v>0</v>
      </c>
      <c r="M89" s="68">
        <f>Travel!M5</f>
        <v>160</v>
      </c>
      <c r="N89" s="68">
        <f>Travel!N5</f>
        <v>617</v>
      </c>
      <c r="O89" s="99">
        <f t="shared" si="14"/>
        <v>1.1496396708788447E-2</v>
      </c>
      <c r="P89" s="74" t="str">
        <f>Travel!O5</f>
        <v>DEC mileage</v>
      </c>
    </row>
    <row r="90" spans="1:16" hidden="1" outlineLevel="2" x14ac:dyDescent="0.25">
      <c r="A90" s="74" t="str">
        <f>Travel!A6</f>
        <v>7068 Transportation - Other Expense</v>
      </c>
      <c r="B90" s="68">
        <f>Travel!B6</f>
        <v>0</v>
      </c>
      <c r="C90" s="68">
        <f>Travel!D6</f>
        <v>362.73</v>
      </c>
      <c r="D90" s="68" t="e">
        <f>Travel!#REF!</f>
        <v>#REF!</v>
      </c>
      <c r="E90" s="68">
        <f>Travel!E6</f>
        <v>0</v>
      </c>
      <c r="F90" s="68">
        <f>Travel!F6</f>
        <v>0</v>
      </c>
      <c r="G90" s="68">
        <f>Travel!G6</f>
        <v>0</v>
      </c>
      <c r="H90" s="68">
        <f>Travel!H6</f>
        <v>30</v>
      </c>
      <c r="I90" s="68">
        <f>Travel!I6</f>
        <v>0</v>
      </c>
      <c r="J90" s="68">
        <f>Travel!J6</f>
        <v>0</v>
      </c>
      <c r="K90" s="68">
        <f>Travel!K6</f>
        <v>0</v>
      </c>
      <c r="L90" s="68">
        <f>Travel!L6</f>
        <v>0</v>
      </c>
      <c r="M90" s="68">
        <f>Travel!M6</f>
        <v>0</v>
      </c>
      <c r="N90" s="68">
        <f>Travel!N6</f>
        <v>392.73</v>
      </c>
      <c r="O90" s="99">
        <f t="shared" si="14"/>
        <v>7.3176335161142421E-3</v>
      </c>
      <c r="P90" s="74" t="str">
        <f>Travel!O6</f>
        <v>Airport parking for Int'l Convention &amp; mid year training</v>
      </c>
    </row>
    <row r="91" spans="1:16" hidden="1" outlineLevel="2" x14ac:dyDescent="0.25">
      <c r="A91" s="74" t="str">
        <f>Travel!A7</f>
        <v>7070 Travel - Food Expense</v>
      </c>
      <c r="B91" s="68">
        <f>Travel!B7</f>
        <v>0</v>
      </c>
      <c r="C91" s="68">
        <f>Travel!C7</f>
        <v>0</v>
      </c>
      <c r="D91" s="68">
        <f>Travel!D7</f>
        <v>220.46</v>
      </c>
      <c r="E91" s="68">
        <f>Travel!E7</f>
        <v>0</v>
      </c>
      <c r="F91" s="68">
        <f>Travel!F7</f>
        <v>0</v>
      </c>
      <c r="G91" s="68">
        <f>Travel!G7</f>
        <v>0</v>
      </c>
      <c r="H91" s="68">
        <f>Travel!H7</f>
        <v>120</v>
      </c>
      <c r="I91" s="68">
        <f>Travel!I7</f>
        <v>0</v>
      </c>
      <c r="J91" s="68">
        <f>Travel!J7</f>
        <v>0</v>
      </c>
      <c r="K91" s="68">
        <f>Travel!K7</f>
        <v>0</v>
      </c>
      <c r="L91" s="68">
        <f>Travel!L7</f>
        <v>0</v>
      </c>
      <c r="M91" s="68">
        <f>Travel!M7</f>
        <v>0</v>
      </c>
      <c r="N91" s="68">
        <f>Travel!N7</f>
        <v>340.46000000000004</v>
      </c>
      <c r="O91" s="99">
        <f t="shared" si="14"/>
        <v>6.3437005242692303E-3</v>
      </c>
      <c r="P91" s="74" t="str">
        <f>Travel!O7</f>
        <v>Int'l Convenstion &amp; mid year training ($30/day)</v>
      </c>
    </row>
    <row r="92" spans="1:16" s="34" customFormat="1" hidden="1" outlineLevel="1" collapsed="1" x14ac:dyDescent="0.25">
      <c r="A92" s="85" t="str">
        <f>Travel!A8</f>
        <v>LGM</v>
      </c>
      <c r="B92" s="86">
        <f>Travel!B8</f>
        <v>0</v>
      </c>
      <c r="C92" s="86">
        <f>Travel!C8</f>
        <v>450</v>
      </c>
      <c r="D92" s="86">
        <f>Travel!D8</f>
        <v>2092.88</v>
      </c>
      <c r="E92" s="86">
        <f>Travel!E8</f>
        <v>0</v>
      </c>
      <c r="F92" s="86">
        <f>Travel!F8</f>
        <v>402</v>
      </c>
      <c r="G92" s="86">
        <f>Travel!G8</f>
        <v>0</v>
      </c>
      <c r="H92" s="86">
        <f>Travel!H8</f>
        <v>400</v>
      </c>
      <c r="I92" s="86">
        <f>Travel!I8</f>
        <v>0</v>
      </c>
      <c r="J92" s="86">
        <f>Travel!J8</f>
        <v>0</v>
      </c>
      <c r="K92" s="86">
        <f>Travel!K8</f>
        <v>0</v>
      </c>
      <c r="L92" s="86">
        <f>Travel!L8</f>
        <v>0</v>
      </c>
      <c r="M92" s="86">
        <f>Travel!M8</f>
        <v>100</v>
      </c>
      <c r="N92" s="86">
        <f>Travel!N8</f>
        <v>3444.88</v>
      </c>
      <c r="O92" s="103">
        <f t="shared" si="14"/>
        <v>6.4187531757165558E-2</v>
      </c>
      <c r="P92" s="85">
        <f>Travel!O8</f>
        <v>0</v>
      </c>
    </row>
    <row r="93" spans="1:16" hidden="1" outlineLevel="2" x14ac:dyDescent="0.25">
      <c r="A93" s="74" t="str">
        <f>Travel!A9</f>
        <v>7056 Conventon Registration Fees Expense</v>
      </c>
      <c r="B93" s="68">
        <f>Travel!C9</f>
        <v>450</v>
      </c>
      <c r="C93" s="68" t="e">
        <f>Travel!#REF!</f>
        <v>#REF!</v>
      </c>
      <c r="D93" s="68">
        <f>Travel!D9</f>
        <v>0</v>
      </c>
      <c r="E93" s="68">
        <f>Travel!E9</f>
        <v>0</v>
      </c>
      <c r="F93" s="68">
        <f>Travel!F9</f>
        <v>0</v>
      </c>
      <c r="G93" s="68">
        <f>Travel!G9</f>
        <v>0</v>
      </c>
      <c r="H93" s="68">
        <f>Travel!H9</f>
        <v>0</v>
      </c>
      <c r="I93" s="68">
        <f>Travel!I9</f>
        <v>0</v>
      </c>
      <c r="J93" s="68">
        <f>Travel!J9</f>
        <v>0</v>
      </c>
      <c r="K93" s="68">
        <f>Travel!K9</f>
        <v>0</v>
      </c>
      <c r="L93" s="68">
        <f>Travel!L9</f>
        <v>0</v>
      </c>
      <c r="M93" s="68">
        <f>Travel!M9</f>
        <v>0</v>
      </c>
      <c r="N93" s="68">
        <f>Travel!N9</f>
        <v>450</v>
      </c>
      <c r="O93" s="99">
        <f t="shared" si="14"/>
        <v>8.3847301765880081E-3</v>
      </c>
      <c r="P93" s="74">
        <f>Travel!O9</f>
        <v>0</v>
      </c>
    </row>
    <row r="94" spans="1:16" hidden="1" outlineLevel="2" x14ac:dyDescent="0.25">
      <c r="A94" s="74" t="str">
        <f>Travel!A10</f>
        <v>7058 Lodging Expense</v>
      </c>
      <c r="B94" s="68">
        <f>Travel!B10</f>
        <v>0</v>
      </c>
      <c r="C94" s="68">
        <f>Travel!C10</f>
        <v>0</v>
      </c>
      <c r="D94" s="68">
        <f>Travel!D10</f>
        <v>1928.84</v>
      </c>
      <c r="E94" s="68">
        <f>Travel!E10</f>
        <v>0</v>
      </c>
      <c r="F94" s="68">
        <f>Travel!F10</f>
        <v>0</v>
      </c>
      <c r="G94" s="68">
        <f>Travel!G10</f>
        <v>0</v>
      </c>
      <c r="H94" s="68">
        <f>Travel!H10</f>
        <v>250</v>
      </c>
      <c r="I94" s="68">
        <f>Travel!I10</f>
        <v>0</v>
      </c>
      <c r="J94" s="68">
        <f>Travel!J10</f>
        <v>0</v>
      </c>
      <c r="K94" s="68">
        <f>Travel!K10</f>
        <v>0</v>
      </c>
      <c r="L94" s="68">
        <f>Travel!L10</f>
        <v>0</v>
      </c>
      <c r="M94" s="68">
        <f>Travel!M10</f>
        <v>0</v>
      </c>
      <c r="N94" s="68">
        <f>Travel!N10</f>
        <v>2178.84</v>
      </c>
      <c r="O94" s="99">
        <f t="shared" si="14"/>
        <v>4.0597745551015599E-2</v>
      </c>
      <c r="P94" s="74" t="str">
        <f>Travel!O10</f>
        <v>Hotel for August &amp; mid-year training</v>
      </c>
    </row>
    <row r="95" spans="1:16" hidden="1" outlineLevel="2" x14ac:dyDescent="0.25">
      <c r="A95" s="74" t="str">
        <f>Travel!A11</f>
        <v>7062 Transportation - Mileage Expense</v>
      </c>
      <c r="B95" s="68">
        <f>Travel!B11</f>
        <v>0</v>
      </c>
      <c r="C95" s="68">
        <f>Travel!C11</f>
        <v>0</v>
      </c>
      <c r="D95" s="68">
        <f>Travel!D11</f>
        <v>0</v>
      </c>
      <c r="E95" s="68">
        <f>Travel!E11</f>
        <v>0</v>
      </c>
      <c r="F95" s="68">
        <f>Travel!F11</f>
        <v>402</v>
      </c>
      <c r="G95" s="68">
        <f>Travel!G11</f>
        <v>0</v>
      </c>
      <c r="H95" s="68">
        <f>Travel!H11</f>
        <v>0</v>
      </c>
      <c r="I95" s="68">
        <f>Travel!I11</f>
        <v>0</v>
      </c>
      <c r="J95" s="68">
        <f>Travel!J11</f>
        <v>0</v>
      </c>
      <c r="K95" s="68">
        <f>Travel!K11</f>
        <v>0</v>
      </c>
      <c r="L95" s="68">
        <f>Travel!L11</f>
        <v>0</v>
      </c>
      <c r="M95" s="68">
        <f>Travel!M11</f>
        <v>100</v>
      </c>
      <c r="N95" s="68">
        <f>Travel!N11</f>
        <v>502</v>
      </c>
      <c r="O95" s="99">
        <f t="shared" si="14"/>
        <v>9.3536323303270684E-3</v>
      </c>
      <c r="P95" s="74" t="str">
        <f>Travel!O11</f>
        <v>Mileage for incoming LGM
Other mileage for Keith?  (DEC meetings under IPDG)</v>
      </c>
    </row>
    <row r="96" spans="1:16" hidden="1" outlineLevel="2" x14ac:dyDescent="0.25">
      <c r="A96" s="74" t="str">
        <f>Travel!A12</f>
        <v>7068 Transportation - Other Expense</v>
      </c>
      <c r="B96" s="68">
        <f>Travel!B12</f>
        <v>0</v>
      </c>
      <c r="C96" s="68">
        <f>Travel!C12</f>
        <v>0</v>
      </c>
      <c r="D96" s="68">
        <f>Travel!D12</f>
        <v>9.9499999999999993</v>
      </c>
      <c r="E96" s="68">
        <f>Travel!E12</f>
        <v>0</v>
      </c>
      <c r="F96" s="68">
        <f>Travel!F12</f>
        <v>0</v>
      </c>
      <c r="G96" s="68">
        <f>Travel!G12</f>
        <v>0</v>
      </c>
      <c r="H96" s="68">
        <f>Travel!H12</f>
        <v>30</v>
      </c>
      <c r="I96" s="68">
        <f>Travel!I12</f>
        <v>0</v>
      </c>
      <c r="J96" s="68">
        <f>Travel!J12</f>
        <v>0</v>
      </c>
      <c r="K96" s="68">
        <f>Travel!K12</f>
        <v>0</v>
      </c>
      <c r="L96" s="68">
        <f>Travel!L12</f>
        <v>0</v>
      </c>
      <c r="M96" s="68">
        <f>Travel!M12</f>
        <v>0</v>
      </c>
      <c r="N96" s="68">
        <f>Travel!N12</f>
        <v>39.950000000000003</v>
      </c>
      <c r="O96" s="99">
        <f t="shared" si="14"/>
        <v>7.4437771234375772E-4</v>
      </c>
      <c r="P96" s="74" t="str">
        <f>Travel!O12</f>
        <v>Airport parking for Int'l Convention &amp; mid year training</v>
      </c>
    </row>
    <row r="97" spans="1:16" hidden="1" outlineLevel="2" x14ac:dyDescent="0.25">
      <c r="A97" s="74" t="str">
        <f>Travel!A13</f>
        <v>7070 Travel - Food Expense</v>
      </c>
      <c r="B97" s="68">
        <f>Travel!B13</f>
        <v>0</v>
      </c>
      <c r="C97" s="68">
        <f>Travel!C13</f>
        <v>0</v>
      </c>
      <c r="D97" s="68">
        <f>Travel!D13</f>
        <v>154.09</v>
      </c>
      <c r="E97" s="68">
        <f>Travel!E13</f>
        <v>0</v>
      </c>
      <c r="F97" s="68">
        <f>Travel!F13</f>
        <v>0</v>
      </c>
      <c r="G97" s="68">
        <f>Travel!G13</f>
        <v>0</v>
      </c>
      <c r="H97" s="68">
        <f>Travel!H13</f>
        <v>120</v>
      </c>
      <c r="I97" s="68">
        <f>Travel!I13</f>
        <v>0</v>
      </c>
      <c r="J97" s="68">
        <f>Travel!J13</f>
        <v>0</v>
      </c>
      <c r="K97" s="68">
        <f>Travel!K13</f>
        <v>0</v>
      </c>
      <c r="L97" s="68">
        <f>Travel!L13</f>
        <v>0</v>
      </c>
      <c r="M97" s="68">
        <f>Travel!M13</f>
        <v>0</v>
      </c>
      <c r="N97" s="68">
        <f>Travel!N13</f>
        <v>274.09000000000003</v>
      </c>
      <c r="O97" s="99">
        <f t="shared" si="14"/>
        <v>5.107045986891128E-3</v>
      </c>
      <c r="P97" s="74" t="str">
        <f>Travel!O13</f>
        <v>Int'l Convenstion &amp; mid year training ($30/day)</v>
      </c>
    </row>
    <row r="98" spans="1:16" s="34" customFormat="1" hidden="1" outlineLevel="1" collapsed="1" x14ac:dyDescent="0.25">
      <c r="A98" s="85" t="str">
        <f>Travel!A14</f>
        <v>LGET</v>
      </c>
      <c r="B98" s="86">
        <f>Travel!B14</f>
        <v>160.80000000000001</v>
      </c>
      <c r="C98" s="86">
        <f>Travel!C14</f>
        <v>1379.08</v>
      </c>
      <c r="D98" s="86">
        <f>Travel!D14</f>
        <v>93</v>
      </c>
      <c r="E98" s="86">
        <f>Travel!E14</f>
        <v>0</v>
      </c>
      <c r="F98" s="86">
        <f>Travel!F14</f>
        <v>0</v>
      </c>
      <c r="G98" s="86">
        <f>Travel!G14</f>
        <v>0</v>
      </c>
      <c r="H98" s="86">
        <f>Travel!H14</f>
        <v>400</v>
      </c>
      <c r="I98" s="86">
        <f>Travel!I14</f>
        <v>0</v>
      </c>
      <c r="J98" s="86">
        <f>Travel!J14</f>
        <v>90</v>
      </c>
      <c r="K98" s="86">
        <f>Travel!K14</f>
        <v>0</v>
      </c>
      <c r="L98" s="86">
        <f>Travel!L14</f>
        <v>0</v>
      </c>
      <c r="M98" s="86">
        <f>Travel!M14</f>
        <v>90</v>
      </c>
      <c r="N98" s="86">
        <f>Travel!N14</f>
        <v>2212.88</v>
      </c>
      <c r="O98" s="103">
        <f t="shared" si="14"/>
        <v>4.1232003807040167E-2</v>
      </c>
      <c r="P98" s="85">
        <f>Travel!O14</f>
        <v>0</v>
      </c>
    </row>
    <row r="99" spans="1:16" hidden="1" outlineLevel="2" x14ac:dyDescent="0.25">
      <c r="A99" s="74" t="str">
        <f>Travel!A15</f>
        <v>7058 Lodging Expense</v>
      </c>
      <c r="B99" s="68">
        <f>Travel!B15</f>
        <v>0</v>
      </c>
      <c r="C99" s="68">
        <f>Travel!C15</f>
        <v>1286.08</v>
      </c>
      <c r="D99" s="68">
        <f>Travel!D15</f>
        <v>0</v>
      </c>
      <c r="E99" s="68">
        <f>Travel!E15</f>
        <v>0</v>
      </c>
      <c r="F99" s="68">
        <f>Travel!F15</f>
        <v>0</v>
      </c>
      <c r="G99" s="68">
        <f>Travel!G15</f>
        <v>0</v>
      </c>
      <c r="H99" s="68">
        <f>Travel!H15</f>
        <v>250</v>
      </c>
      <c r="I99" s="68">
        <f>Travel!I15</f>
        <v>0</v>
      </c>
      <c r="J99" s="68">
        <f>Travel!J15</f>
        <v>0</v>
      </c>
      <c r="K99" s="68">
        <f>Travel!K15</f>
        <v>0</v>
      </c>
      <c r="L99" s="68">
        <f>Travel!L15</f>
        <v>0</v>
      </c>
      <c r="M99" s="68">
        <f>Travel!M15</f>
        <v>0</v>
      </c>
      <c r="N99" s="68">
        <f>Travel!N15</f>
        <v>1536.08</v>
      </c>
      <c r="O99" s="99">
        <f t="shared" si="14"/>
        <v>2.8621369621451797E-2</v>
      </c>
      <c r="P99" s="74" t="str">
        <f>Travel!O15</f>
        <v>$252 Lodging from mid-year 2014 (Mark's expense)
Hotel for Augustt &amp; mid-year training</v>
      </c>
    </row>
    <row r="100" spans="1:16" hidden="1" outlineLevel="2" x14ac:dyDescent="0.25">
      <c r="A100" s="74" t="str">
        <f>Travel!A16</f>
        <v>7062 Transportation - Mileage Expense</v>
      </c>
      <c r="B100" s="68">
        <f>Travel!B16</f>
        <v>160.80000000000001</v>
      </c>
      <c r="C100" s="68">
        <f>Travel!C16</f>
        <v>93</v>
      </c>
      <c r="D100" s="68">
        <f>Travel!D16</f>
        <v>93</v>
      </c>
      <c r="E100" s="68">
        <f>Travel!E16</f>
        <v>0</v>
      </c>
      <c r="F100" s="68">
        <f>Travel!F16</f>
        <v>0</v>
      </c>
      <c r="G100" s="68">
        <f>Travel!G16</f>
        <v>0</v>
      </c>
      <c r="H100" s="68">
        <f>Travel!H16</f>
        <v>0</v>
      </c>
      <c r="I100" s="68">
        <f>Travel!I16</f>
        <v>0</v>
      </c>
      <c r="J100" s="68">
        <f>Travel!J16</f>
        <v>90</v>
      </c>
      <c r="K100" s="68">
        <f>Travel!K16</f>
        <v>0</v>
      </c>
      <c r="L100" s="68">
        <f>Travel!L16</f>
        <v>0</v>
      </c>
      <c r="M100" s="68">
        <f>Travel!M16</f>
        <v>90</v>
      </c>
      <c r="N100" s="68">
        <f>Travel!N16</f>
        <v>526.79999999999995</v>
      </c>
      <c r="O100" s="99">
        <f t="shared" si="14"/>
        <v>9.8157241267256955E-3</v>
      </c>
      <c r="P100" s="74" t="str">
        <f>Travel!O16</f>
        <v>DEC milage</v>
      </c>
    </row>
    <row r="101" spans="1:16" hidden="1" outlineLevel="2" x14ac:dyDescent="0.25">
      <c r="A101" s="74" t="str">
        <f>Travel!A17</f>
        <v>7068 Transportation - Other Expense</v>
      </c>
      <c r="B101" s="68">
        <f>Travel!B17</f>
        <v>0</v>
      </c>
      <c r="C101" s="68">
        <f>Travel!C17</f>
        <v>0</v>
      </c>
      <c r="D101" s="68">
        <f>Travel!D17</f>
        <v>0</v>
      </c>
      <c r="E101" s="68">
        <f>Travel!E17</f>
        <v>0</v>
      </c>
      <c r="F101" s="68">
        <f>Travel!F17</f>
        <v>0</v>
      </c>
      <c r="G101" s="68">
        <f>Travel!G17</f>
        <v>0</v>
      </c>
      <c r="H101" s="68">
        <f>Travel!H17</f>
        <v>30</v>
      </c>
      <c r="I101" s="68">
        <f>Travel!I17</f>
        <v>0</v>
      </c>
      <c r="J101" s="68">
        <f>Travel!J17</f>
        <v>0</v>
      </c>
      <c r="K101" s="68">
        <f>Travel!K17</f>
        <v>0</v>
      </c>
      <c r="L101" s="68">
        <f>Travel!L17</f>
        <v>0</v>
      </c>
      <c r="M101" s="68">
        <f>Travel!M17</f>
        <v>0</v>
      </c>
      <c r="N101" s="68">
        <f>Travel!N17</f>
        <v>30</v>
      </c>
      <c r="O101" s="99">
        <f t="shared" si="14"/>
        <v>5.5898201177253387E-4</v>
      </c>
      <c r="P101" s="74" t="str">
        <f>Travel!O17</f>
        <v>Airport parking for Int'l Convention &amp; mid year training</v>
      </c>
    </row>
    <row r="102" spans="1:16" hidden="1" outlineLevel="2" x14ac:dyDescent="0.25">
      <c r="A102" s="74" t="str">
        <f>Travel!A18</f>
        <v>7070 Travel - Food Expense</v>
      </c>
      <c r="B102" s="68">
        <f>Travel!B18</f>
        <v>0</v>
      </c>
      <c r="C102" s="68">
        <f>Travel!C18</f>
        <v>0</v>
      </c>
      <c r="D102" s="68">
        <f>Travel!D18</f>
        <v>0</v>
      </c>
      <c r="E102" s="68">
        <f>Travel!E18</f>
        <v>0</v>
      </c>
      <c r="F102" s="68">
        <f>Travel!F18</f>
        <v>0</v>
      </c>
      <c r="G102" s="68">
        <f>Travel!G18</f>
        <v>0</v>
      </c>
      <c r="H102" s="68">
        <f>Travel!H18</f>
        <v>120</v>
      </c>
      <c r="I102" s="68">
        <f>Travel!I18</f>
        <v>0</v>
      </c>
      <c r="J102" s="68">
        <f>Travel!J18</f>
        <v>0</v>
      </c>
      <c r="K102" s="68">
        <f>Travel!K18</f>
        <v>0</v>
      </c>
      <c r="L102" s="68">
        <f>Travel!L18</f>
        <v>0</v>
      </c>
      <c r="M102" s="68">
        <f>Travel!M18</f>
        <v>0</v>
      </c>
      <c r="N102" s="68">
        <f>Travel!N18</f>
        <v>120</v>
      </c>
      <c r="O102" s="99">
        <f t="shared" si="14"/>
        <v>2.2359280470901355E-3</v>
      </c>
      <c r="P102" s="74" t="str">
        <f>Travel!O18</f>
        <v>Int'l Convention &amp; mid year training ($30/day)</v>
      </c>
    </row>
    <row r="103" spans="1:16" s="34" customFormat="1" hidden="1" outlineLevel="1" collapsed="1" x14ac:dyDescent="0.25">
      <c r="A103" s="85" t="str">
        <f>Travel!A19</f>
        <v>Treasurer</v>
      </c>
      <c r="B103" s="86">
        <f>Travel!B19</f>
        <v>0</v>
      </c>
      <c r="C103" s="86">
        <f>Travel!C19</f>
        <v>0</v>
      </c>
      <c r="D103" s="86">
        <f>Travel!D19</f>
        <v>0</v>
      </c>
      <c r="E103" s="86">
        <f>Travel!E19</f>
        <v>0</v>
      </c>
      <c r="F103" s="86">
        <f>Travel!F19</f>
        <v>0</v>
      </c>
      <c r="G103" s="86">
        <f>Travel!G19</f>
        <v>0</v>
      </c>
      <c r="H103" s="86">
        <f>Travel!H19</f>
        <v>0</v>
      </c>
      <c r="I103" s="86">
        <f>Travel!I19</f>
        <v>0</v>
      </c>
      <c r="J103" s="86">
        <f>Travel!J19</f>
        <v>120</v>
      </c>
      <c r="K103" s="86">
        <f>Travel!K19</f>
        <v>0</v>
      </c>
      <c r="L103" s="86">
        <f>Travel!L19</f>
        <v>0</v>
      </c>
      <c r="M103" s="86">
        <f>Travel!M19</f>
        <v>120</v>
      </c>
      <c r="N103" s="86">
        <f>Travel!N19</f>
        <v>240</v>
      </c>
      <c r="O103" s="103">
        <f t="shared" si="14"/>
        <v>4.471856094180271E-3</v>
      </c>
      <c r="P103" s="85">
        <f>Travel!O19</f>
        <v>0</v>
      </c>
    </row>
    <row r="104" spans="1:16" hidden="1" outlineLevel="2" x14ac:dyDescent="0.25">
      <c r="A104" s="74" t="str">
        <f>Travel!A20</f>
        <v>7062 Transportation - Mileage Expense</v>
      </c>
      <c r="B104" s="68">
        <f>Travel!B20</f>
        <v>0</v>
      </c>
      <c r="C104" s="68">
        <f>Travel!C20</f>
        <v>0</v>
      </c>
      <c r="D104" s="68">
        <f>Travel!D20</f>
        <v>0</v>
      </c>
      <c r="E104" s="68">
        <f>Travel!E20</f>
        <v>0</v>
      </c>
      <c r="F104" s="68">
        <f>Travel!F20</f>
        <v>0</v>
      </c>
      <c r="G104" s="68">
        <f>Travel!G20</f>
        <v>0</v>
      </c>
      <c r="H104" s="68">
        <f>Travel!H20</f>
        <v>0</v>
      </c>
      <c r="I104" s="68">
        <f>Travel!I20</f>
        <v>0</v>
      </c>
      <c r="J104" s="68">
        <f>Travel!J20</f>
        <v>120</v>
      </c>
      <c r="K104" s="68">
        <f>Travel!K20</f>
        <v>0</v>
      </c>
      <c r="L104" s="68">
        <f>Travel!L20</f>
        <v>0</v>
      </c>
      <c r="M104" s="68">
        <f>Travel!M20</f>
        <v>120</v>
      </c>
      <c r="N104" s="68">
        <f>Travel!N20</f>
        <v>240</v>
      </c>
      <c r="O104" s="99">
        <f t="shared" si="14"/>
        <v>4.471856094180271E-3</v>
      </c>
      <c r="P104" s="74" t="str">
        <f>Travel!O20</f>
        <v>DEC Mileage</v>
      </c>
    </row>
    <row r="105" spans="1:16" s="34" customFormat="1" hidden="1" outlineLevel="1" collapsed="1" x14ac:dyDescent="0.25">
      <c r="A105" s="85" t="str">
        <f>Travel!A21</f>
        <v>PR Officer</v>
      </c>
      <c r="B105" s="86">
        <f>Travel!B21</f>
        <v>5.88</v>
      </c>
      <c r="C105" s="86">
        <f>Travel!C21</f>
        <v>5.88</v>
      </c>
      <c r="D105" s="86">
        <f>Travel!D21</f>
        <v>5.88</v>
      </c>
      <c r="E105" s="86">
        <f>Travel!E21</f>
        <v>0</v>
      </c>
      <c r="F105" s="86">
        <f>Travel!F21</f>
        <v>0</v>
      </c>
      <c r="G105" s="86">
        <f>Travel!G21</f>
        <v>0</v>
      </c>
      <c r="H105" s="86">
        <f>Travel!H21</f>
        <v>0</v>
      </c>
      <c r="I105" s="86">
        <f>Travel!I21</f>
        <v>0</v>
      </c>
      <c r="J105" s="86">
        <f>Travel!J21</f>
        <v>6</v>
      </c>
      <c r="K105" s="86">
        <f>Travel!K21</f>
        <v>0</v>
      </c>
      <c r="L105" s="86">
        <f>Travel!L21</f>
        <v>0</v>
      </c>
      <c r="M105" s="86">
        <f>Travel!M21</f>
        <v>6</v>
      </c>
      <c r="N105" s="86">
        <f>Travel!N21</f>
        <v>29.64</v>
      </c>
      <c r="O105" s="103">
        <f t="shared" si="14"/>
        <v>5.5227422763126351E-4</v>
      </c>
      <c r="P105" s="85">
        <f>Travel!O21</f>
        <v>0</v>
      </c>
    </row>
    <row r="106" spans="1:16" hidden="1" outlineLevel="2" x14ac:dyDescent="0.25">
      <c r="A106" s="74" t="str">
        <f>Travel!A22</f>
        <v>7062 Transportation - Mileage Expense</v>
      </c>
      <c r="B106" s="68">
        <f>Travel!B22</f>
        <v>5.88</v>
      </c>
      <c r="C106" s="68">
        <f>Travel!C22</f>
        <v>5.88</v>
      </c>
      <c r="D106" s="68">
        <f>Travel!D22</f>
        <v>5.88</v>
      </c>
      <c r="E106" s="68">
        <f>Travel!E22</f>
        <v>0</v>
      </c>
      <c r="F106" s="68">
        <f>Travel!F22</f>
        <v>0</v>
      </c>
      <c r="G106" s="68">
        <f>Travel!G22</f>
        <v>0</v>
      </c>
      <c r="H106" s="68">
        <f>Travel!H22</f>
        <v>0</v>
      </c>
      <c r="I106" s="68">
        <f>Travel!I22</f>
        <v>0</v>
      </c>
      <c r="J106" s="68">
        <f>Travel!J22</f>
        <v>6</v>
      </c>
      <c r="K106" s="68">
        <f>Travel!K22</f>
        <v>0</v>
      </c>
      <c r="L106" s="68">
        <f>Travel!L22</f>
        <v>0</v>
      </c>
      <c r="M106" s="68">
        <f>Travel!M22</f>
        <v>6</v>
      </c>
      <c r="N106" s="68">
        <f>Travel!N22</f>
        <v>29.64</v>
      </c>
      <c r="O106" s="99">
        <f t="shared" si="14"/>
        <v>5.5227422763126351E-4</v>
      </c>
      <c r="P106" s="74" t="str">
        <f>Travel!O22</f>
        <v>DEC Mileage</v>
      </c>
    </row>
    <row r="107" spans="1:16" s="34" customFormat="1" hidden="1" outlineLevel="1" collapsed="1" x14ac:dyDescent="0.25">
      <c r="A107" s="85" t="str">
        <f>Travel!A23</f>
        <v>Secretary</v>
      </c>
      <c r="B107" s="86">
        <f>Travel!B23</f>
        <v>0</v>
      </c>
      <c r="C107" s="86">
        <f>Travel!C23</f>
        <v>0</v>
      </c>
      <c r="D107" s="86">
        <f>Travel!D23</f>
        <v>0</v>
      </c>
      <c r="E107" s="86">
        <f>Travel!E23</f>
        <v>0</v>
      </c>
      <c r="F107" s="86">
        <f>Travel!F23</f>
        <v>0</v>
      </c>
      <c r="G107" s="86">
        <f>Travel!G23</f>
        <v>0</v>
      </c>
      <c r="H107" s="86">
        <f>Travel!H23</f>
        <v>0</v>
      </c>
      <c r="I107" s="86">
        <f>Travel!I23</f>
        <v>0</v>
      </c>
      <c r="J107" s="86">
        <f>Travel!J23</f>
        <v>20</v>
      </c>
      <c r="K107" s="86">
        <f>Travel!K23</f>
        <v>0</v>
      </c>
      <c r="L107" s="86">
        <f>Travel!L23</f>
        <v>0</v>
      </c>
      <c r="M107" s="86">
        <f>Travel!M23</f>
        <v>20</v>
      </c>
      <c r="N107" s="86">
        <f>Travel!N23</f>
        <v>40</v>
      </c>
      <c r="O107" s="103">
        <f t="shared" si="14"/>
        <v>7.453093490300452E-4</v>
      </c>
      <c r="P107" s="85">
        <f>Travel!O23</f>
        <v>0</v>
      </c>
    </row>
    <row r="108" spans="1:16" hidden="1" outlineLevel="2" x14ac:dyDescent="0.25">
      <c r="A108" s="74" t="str">
        <f>Travel!A24</f>
        <v>7062 Transportation - Mileage Expense</v>
      </c>
      <c r="B108" s="68">
        <f>Travel!B24</f>
        <v>0</v>
      </c>
      <c r="C108" s="68">
        <f>Travel!C24</f>
        <v>0</v>
      </c>
      <c r="D108" s="68">
        <f>Travel!D24</f>
        <v>0</v>
      </c>
      <c r="E108" s="68">
        <f>Travel!E24</f>
        <v>0</v>
      </c>
      <c r="F108" s="68">
        <f>Travel!F24</f>
        <v>0</v>
      </c>
      <c r="G108" s="68">
        <f>Travel!G24</f>
        <v>0</v>
      </c>
      <c r="H108" s="68">
        <f>Travel!H24</f>
        <v>0</v>
      </c>
      <c r="I108" s="68">
        <f>Travel!I24</f>
        <v>0</v>
      </c>
      <c r="J108" s="68">
        <f>Travel!J24</f>
        <v>20</v>
      </c>
      <c r="K108" s="68">
        <f>Travel!K24</f>
        <v>0</v>
      </c>
      <c r="L108" s="68">
        <f>Travel!L24</f>
        <v>0</v>
      </c>
      <c r="M108" s="68">
        <f>Travel!M24</f>
        <v>20</v>
      </c>
      <c r="N108" s="68">
        <f>Travel!N24</f>
        <v>40</v>
      </c>
      <c r="O108" s="99">
        <f t="shared" si="14"/>
        <v>7.453093490300452E-4</v>
      </c>
      <c r="P108" s="74" t="str">
        <f>Travel!O24</f>
        <v>DEC Mileage</v>
      </c>
    </row>
    <row r="109" spans="1:16" s="34" customFormat="1" hidden="1" outlineLevel="1" collapsed="1" x14ac:dyDescent="0.25">
      <c r="A109" s="85" t="str">
        <f>Travel!A25</f>
        <v>Division Governor</v>
      </c>
      <c r="B109" s="86">
        <f>Travel!B25</f>
        <v>211.1</v>
      </c>
      <c r="C109" s="86">
        <f>Travel!C25</f>
        <v>205.7</v>
      </c>
      <c r="D109" s="86">
        <f>Travel!D25</f>
        <v>330.5</v>
      </c>
      <c r="E109" s="86">
        <f>Travel!E25</f>
        <v>0</v>
      </c>
      <c r="F109" s="86">
        <f>Travel!F25</f>
        <v>0</v>
      </c>
      <c r="G109" s="86">
        <f>Travel!G25</f>
        <v>0</v>
      </c>
      <c r="H109" s="86">
        <f>Travel!H25</f>
        <v>0</v>
      </c>
      <c r="I109" s="86">
        <f>Travel!I25</f>
        <v>0</v>
      </c>
      <c r="J109" s="86">
        <f>Travel!J25</f>
        <v>300</v>
      </c>
      <c r="K109" s="86">
        <f>Travel!K25</f>
        <v>0</v>
      </c>
      <c r="L109" s="86">
        <f>Travel!L25</f>
        <v>0</v>
      </c>
      <c r="M109" s="86">
        <f>Travel!M25</f>
        <v>400</v>
      </c>
      <c r="N109" s="86">
        <f>Travel!N25</f>
        <v>1447.3</v>
      </c>
      <c r="O109" s="103">
        <f t="shared" si="14"/>
        <v>2.6967155521279609E-2</v>
      </c>
      <c r="P109" s="85">
        <f>Travel!O25</f>
        <v>0</v>
      </c>
    </row>
    <row r="110" spans="1:16" hidden="1" outlineLevel="2" x14ac:dyDescent="0.25">
      <c r="A110" s="74" t="str">
        <f>Travel!A26</f>
        <v>7062 Transportation - Mileage Expense</v>
      </c>
      <c r="B110" s="68">
        <f>Travel!B26</f>
        <v>211.1</v>
      </c>
      <c r="C110" s="68">
        <f>Travel!C26</f>
        <v>205.7</v>
      </c>
      <c r="D110" s="68">
        <f>Travel!D26</f>
        <v>330.5</v>
      </c>
      <c r="E110" s="68">
        <f>Travel!E26</f>
        <v>0</v>
      </c>
      <c r="F110" s="68">
        <f>Travel!F26</f>
        <v>0</v>
      </c>
      <c r="G110" s="68">
        <f>Travel!G26</f>
        <v>0</v>
      </c>
      <c r="H110" s="68">
        <f>Travel!H26</f>
        <v>0</v>
      </c>
      <c r="I110" s="68">
        <f>Travel!I26</f>
        <v>0</v>
      </c>
      <c r="J110" s="68">
        <f>Travel!J26</f>
        <v>300</v>
      </c>
      <c r="K110" s="68">
        <f>Travel!K26</f>
        <v>0</v>
      </c>
      <c r="L110" s="68">
        <f>Travel!L26</f>
        <v>0</v>
      </c>
      <c r="M110" s="68">
        <f>Travel!M26</f>
        <v>400</v>
      </c>
      <c r="N110" s="68">
        <f>Travel!N26</f>
        <v>1447.3</v>
      </c>
      <c r="O110" s="99">
        <f t="shared" si="14"/>
        <v>2.6967155521279609E-2</v>
      </c>
      <c r="P110" s="74" t="str">
        <f>Travel!O26</f>
        <v>DEC mileage (2013 total - $1070)</v>
      </c>
    </row>
    <row r="111" spans="1:16" s="34" customFormat="1" hidden="1" outlineLevel="1" collapsed="1" x14ac:dyDescent="0.25">
      <c r="A111" s="85" t="str">
        <f>Travel!A27</f>
        <v>Area Governor</v>
      </c>
      <c r="B111" s="86">
        <f>Travel!B27</f>
        <v>417.1</v>
      </c>
      <c r="C111" s="86">
        <f>Travel!C27</f>
        <v>364.2</v>
      </c>
      <c r="D111" s="86">
        <f>Travel!D27</f>
        <v>174</v>
      </c>
      <c r="E111" s="86">
        <f>Travel!E27</f>
        <v>30.6</v>
      </c>
      <c r="F111" s="86">
        <f>Travel!F27</f>
        <v>0</v>
      </c>
      <c r="G111" s="86">
        <f>Travel!G27</f>
        <v>0</v>
      </c>
      <c r="H111" s="86">
        <f>Travel!H27</f>
        <v>0</v>
      </c>
      <c r="I111" s="86">
        <f>Travel!I27</f>
        <v>0</v>
      </c>
      <c r="J111" s="86">
        <f>Travel!J27</f>
        <v>300</v>
      </c>
      <c r="K111" s="86">
        <f>Travel!K27</f>
        <v>0</v>
      </c>
      <c r="L111" s="86">
        <f>Travel!L27</f>
        <v>0</v>
      </c>
      <c r="M111" s="86">
        <f>Travel!M27</f>
        <v>500</v>
      </c>
      <c r="N111" s="86">
        <f>Travel!N27</f>
        <v>1785.9</v>
      </c>
      <c r="O111" s="103">
        <f t="shared" ref="O111:O114" si="15">N111/$N$126</f>
        <v>3.3276199160818948E-2</v>
      </c>
      <c r="P111" s="85">
        <f>Travel!O27</f>
        <v>0</v>
      </c>
    </row>
    <row r="112" spans="1:16" hidden="1" outlineLevel="2" x14ac:dyDescent="0.25">
      <c r="A112" s="74" t="str">
        <f>Travel!A28</f>
        <v>7062 Transportation - Mileage Expense</v>
      </c>
      <c r="B112" s="68">
        <f>Travel!B28</f>
        <v>417.1</v>
      </c>
      <c r="C112" s="68">
        <f>Travel!C28</f>
        <v>364.2</v>
      </c>
      <c r="D112" s="68">
        <f>Travel!D28</f>
        <v>174</v>
      </c>
      <c r="E112" s="68">
        <f>Travel!E28</f>
        <v>30.6</v>
      </c>
      <c r="F112" s="68">
        <f>Travel!F28</f>
        <v>0</v>
      </c>
      <c r="G112" s="68">
        <f>Travel!G28</f>
        <v>0</v>
      </c>
      <c r="H112" s="68">
        <f>Travel!H28</f>
        <v>0</v>
      </c>
      <c r="I112" s="68">
        <f>Travel!I28</f>
        <v>0</v>
      </c>
      <c r="J112" s="68">
        <f>Travel!J28</f>
        <v>300</v>
      </c>
      <c r="K112" s="68">
        <f>Travel!K28</f>
        <v>0</v>
      </c>
      <c r="L112" s="68">
        <f>Travel!L28</f>
        <v>0</v>
      </c>
      <c r="M112" s="68">
        <f>Travel!M28</f>
        <v>500</v>
      </c>
      <c r="N112" s="68">
        <f>Travel!N28</f>
        <v>1785.9</v>
      </c>
      <c r="O112" s="99">
        <f t="shared" si="15"/>
        <v>3.3276199160818948E-2</v>
      </c>
      <c r="P112" s="74" t="str">
        <f>Travel!O28</f>
        <v>DEC mileage (2013 total - $1600)</v>
      </c>
    </row>
    <row r="113" spans="1:16" s="34" customFormat="1" hidden="1" outlineLevel="1" collapsed="1" x14ac:dyDescent="0.25">
      <c r="A113" s="85" t="str">
        <f>Travel!A29</f>
        <v>IPDG</v>
      </c>
      <c r="B113" s="86">
        <f>Travel!B29</f>
        <v>0</v>
      </c>
      <c r="C113" s="86">
        <f>Travel!C29</f>
        <v>247.8</v>
      </c>
      <c r="D113" s="86">
        <f>Travel!D29</f>
        <v>120</v>
      </c>
      <c r="E113" s="86">
        <f>Travel!E29</f>
        <v>0</v>
      </c>
      <c r="F113" s="86">
        <f>Travel!F29</f>
        <v>0</v>
      </c>
      <c r="G113" s="86">
        <f>Travel!G29</f>
        <v>0</v>
      </c>
      <c r="H113" s="86">
        <f>Travel!H29</f>
        <v>0</v>
      </c>
      <c r="I113" s="86">
        <f>Travel!I29</f>
        <v>0</v>
      </c>
      <c r="J113" s="86">
        <f>Travel!J29</f>
        <v>120</v>
      </c>
      <c r="K113" s="86">
        <f>Travel!K29</f>
        <v>0</v>
      </c>
      <c r="L113" s="86">
        <f>Travel!L29</f>
        <v>0</v>
      </c>
      <c r="M113" s="86">
        <f>Travel!M29</f>
        <v>120</v>
      </c>
      <c r="N113" s="86">
        <f>Travel!N29</f>
        <v>607.79999999999995</v>
      </c>
      <c r="O113" s="103">
        <f t="shared" si="15"/>
        <v>1.1324975558511537E-2</v>
      </c>
      <c r="P113" s="85">
        <f>Travel!O29</f>
        <v>0</v>
      </c>
    </row>
    <row r="114" spans="1:16" hidden="1" outlineLevel="2" x14ac:dyDescent="0.25">
      <c r="A114" s="74" t="str">
        <f>Travel!A30</f>
        <v>7062 Transportation - Mileage Expense</v>
      </c>
      <c r="B114" s="68">
        <f>Travel!B30</f>
        <v>0</v>
      </c>
      <c r="C114" s="68">
        <f>Travel!C30</f>
        <v>247.8</v>
      </c>
      <c r="D114" s="68">
        <f>Travel!D30</f>
        <v>120</v>
      </c>
      <c r="E114" s="68">
        <f>Travel!E30</f>
        <v>0</v>
      </c>
      <c r="F114" s="68">
        <f>Travel!F30</f>
        <v>0</v>
      </c>
      <c r="G114" s="68">
        <f>Travel!G30</f>
        <v>0</v>
      </c>
      <c r="H114" s="68">
        <f>Travel!H30</f>
        <v>0</v>
      </c>
      <c r="I114" s="68">
        <f>Travel!I30</f>
        <v>0</v>
      </c>
      <c r="J114" s="68">
        <f>Travel!J30</f>
        <v>120</v>
      </c>
      <c r="K114" s="68">
        <f>Travel!K30</f>
        <v>0</v>
      </c>
      <c r="L114" s="68">
        <f>Travel!L30</f>
        <v>0</v>
      </c>
      <c r="M114" s="68">
        <f>Travel!M30</f>
        <v>120</v>
      </c>
      <c r="N114" s="68">
        <f>Travel!N30</f>
        <v>607.79999999999995</v>
      </c>
      <c r="O114" s="99">
        <f t="shared" si="15"/>
        <v>1.1324975558511537E-2</v>
      </c>
      <c r="P114" s="74" t="str">
        <f>Travel!O30</f>
        <v>DEC mileage</v>
      </c>
    </row>
    <row r="115" spans="1:16" s="34" customFormat="1" hidden="1" outlineLevel="1" collapsed="1" x14ac:dyDescent="0.25">
      <c r="A115" s="85" t="s">
        <v>224</v>
      </c>
      <c r="B115" s="86">
        <f t="shared" ref="B115:G115" si="16">SUM(B116:B117)</f>
        <v>0</v>
      </c>
      <c r="C115" s="86">
        <f t="shared" si="16"/>
        <v>0</v>
      </c>
      <c r="D115" s="86">
        <f t="shared" si="16"/>
        <v>0</v>
      </c>
      <c r="E115" s="86">
        <f t="shared" si="16"/>
        <v>0</v>
      </c>
      <c r="F115" s="86">
        <f t="shared" si="16"/>
        <v>400.65</v>
      </c>
      <c r="G115" s="86">
        <f t="shared" si="16"/>
        <v>0</v>
      </c>
      <c r="H115" s="86">
        <f>SUM(H116:H117)</f>
        <v>0</v>
      </c>
      <c r="I115" s="86">
        <f t="shared" ref="I115:O115" si="17">SUM(I116:I117)</f>
        <v>0</v>
      </c>
      <c r="J115" s="86">
        <f t="shared" si="17"/>
        <v>0</v>
      </c>
      <c r="K115" s="86">
        <f t="shared" si="17"/>
        <v>0</v>
      </c>
      <c r="L115" s="86">
        <f t="shared" si="17"/>
        <v>0</v>
      </c>
      <c r="M115" s="86">
        <f t="shared" si="17"/>
        <v>0</v>
      </c>
      <c r="N115" s="86">
        <f t="shared" si="17"/>
        <v>400.65</v>
      </c>
      <c r="O115" s="87">
        <f t="shared" si="17"/>
        <v>7.4652047672221899E-3</v>
      </c>
    </row>
    <row r="116" spans="1:16" hidden="1" outlineLevel="2" x14ac:dyDescent="0.25">
      <c r="A116" s="74" t="s">
        <v>33</v>
      </c>
      <c r="B116" s="130">
        <f>Travel!B32</f>
        <v>0</v>
      </c>
      <c r="C116" s="130">
        <f>Travel!C32</f>
        <v>0</v>
      </c>
      <c r="D116" s="130">
        <f>Travel!D32</f>
        <v>0</v>
      </c>
      <c r="E116" s="130">
        <f>Travel!E32</f>
        <v>0</v>
      </c>
      <c r="F116" s="130">
        <f>Travel!F32</f>
        <v>268.64999999999998</v>
      </c>
      <c r="G116" s="130">
        <f>Travel!G32</f>
        <v>0</v>
      </c>
      <c r="H116" s="130">
        <f>Travel!H32</f>
        <v>0</v>
      </c>
      <c r="I116" s="130">
        <f>Travel!I32</f>
        <v>0</v>
      </c>
      <c r="J116" s="130">
        <f>Travel!J32</f>
        <v>0</v>
      </c>
      <c r="K116" s="130">
        <f>Travel!K32</f>
        <v>0</v>
      </c>
      <c r="L116" s="130">
        <f>Travel!L32</f>
        <v>0</v>
      </c>
      <c r="M116" s="130">
        <f>Travel!M32</f>
        <v>0</v>
      </c>
      <c r="N116" s="130">
        <f>Travel!N32</f>
        <v>268.64999999999998</v>
      </c>
      <c r="O116" s="99">
        <f t="shared" ref="O116:O118" si="18">N116/$N$126</f>
        <v>5.0056839154230407E-3</v>
      </c>
    </row>
    <row r="117" spans="1:16" hidden="1" outlineLevel="2" x14ac:dyDescent="0.25">
      <c r="A117" s="74" t="s">
        <v>225</v>
      </c>
      <c r="B117" s="130">
        <f>Travel!B33</f>
        <v>0</v>
      </c>
      <c r="C117" s="130">
        <f>Travel!C33</f>
        <v>0</v>
      </c>
      <c r="D117" s="130">
        <f>Travel!D33</f>
        <v>0</v>
      </c>
      <c r="E117" s="130">
        <f>Travel!E33</f>
        <v>0</v>
      </c>
      <c r="F117" s="130">
        <f>Travel!F33</f>
        <v>132</v>
      </c>
      <c r="G117" s="130">
        <f>Travel!G33</f>
        <v>0</v>
      </c>
      <c r="H117" s="130">
        <f>Travel!H33</f>
        <v>0</v>
      </c>
      <c r="I117" s="130">
        <f>Travel!I33</f>
        <v>0</v>
      </c>
      <c r="J117" s="130">
        <f>Travel!J33</f>
        <v>0</v>
      </c>
      <c r="K117" s="130">
        <f>Travel!K33</f>
        <v>0</v>
      </c>
      <c r="L117" s="130">
        <f>Travel!L33</f>
        <v>0</v>
      </c>
      <c r="M117" s="130">
        <f>Travel!M33</f>
        <v>0</v>
      </c>
      <c r="N117" s="130">
        <f>Travel!N33</f>
        <v>132</v>
      </c>
      <c r="O117" s="99">
        <f t="shared" si="18"/>
        <v>2.4595208517991492E-3</v>
      </c>
    </row>
    <row r="118" spans="1:16" s="34" customFormat="1" hidden="1" outlineLevel="1" collapsed="1" x14ac:dyDescent="0.25">
      <c r="A118" s="85" t="str">
        <f>Travel!A34</f>
        <v>Keynote Speaker</v>
      </c>
      <c r="B118" s="86">
        <f>Travel!B34</f>
        <v>0</v>
      </c>
      <c r="C118" s="86">
        <f>Travel!C34</f>
        <v>0</v>
      </c>
      <c r="D118" s="86">
        <f>Travel!D34</f>
        <v>0</v>
      </c>
      <c r="E118" s="86">
        <f>Travel!E34</f>
        <v>0</v>
      </c>
      <c r="F118" s="86">
        <f>Travel!F34</f>
        <v>750</v>
      </c>
      <c r="G118" s="86">
        <f>Travel!G34</f>
        <v>0</v>
      </c>
      <c r="H118" s="86">
        <f>Travel!H34</f>
        <v>0</v>
      </c>
      <c r="I118" s="86">
        <f>Travel!I34</f>
        <v>0</v>
      </c>
      <c r="J118" s="86">
        <f>Travel!J34</f>
        <v>0</v>
      </c>
      <c r="K118" s="86">
        <f>Travel!K34</f>
        <v>0</v>
      </c>
      <c r="L118" s="86">
        <f>Travel!L34</f>
        <v>850</v>
      </c>
      <c r="M118" s="86">
        <f>Travel!M34</f>
        <v>0</v>
      </c>
      <c r="N118" s="86">
        <f>Travel!N34</f>
        <v>1600</v>
      </c>
      <c r="O118" s="103">
        <f t="shared" si="18"/>
        <v>2.9812373961201809E-2</v>
      </c>
      <c r="P118" s="85">
        <f>Travel!O34</f>
        <v>0</v>
      </c>
    </row>
    <row r="119" spans="1:16" hidden="1" outlineLevel="2" x14ac:dyDescent="0.25">
      <c r="A119" s="74" t="str">
        <f>Travel!A35</f>
        <v>7058 Lodging Expense</v>
      </c>
      <c r="B119" s="68">
        <f>Travel!B35</f>
        <v>0</v>
      </c>
      <c r="C119" s="68">
        <f>Travel!C35</f>
        <v>0</v>
      </c>
      <c r="D119" s="68">
        <f>Travel!D35</f>
        <v>0</v>
      </c>
      <c r="E119" s="68">
        <f>Travel!E35</f>
        <v>0</v>
      </c>
      <c r="F119" s="68">
        <f>Travel!F35</f>
        <v>200</v>
      </c>
      <c r="G119" s="68">
        <f>Travel!G35</f>
        <v>0</v>
      </c>
      <c r="H119" s="68">
        <f>Travel!H35</f>
        <v>0</v>
      </c>
      <c r="I119" s="68">
        <f>Travel!I35</f>
        <v>0</v>
      </c>
      <c r="J119" s="68">
        <f>Travel!J35</f>
        <v>0</v>
      </c>
      <c r="K119" s="68">
        <f>Travel!K35</f>
        <v>0</v>
      </c>
      <c r="L119" s="68">
        <f>Travel!L35</f>
        <v>300</v>
      </c>
      <c r="M119" s="68">
        <f>Travel!M35</f>
        <v>0</v>
      </c>
      <c r="N119" s="68">
        <f>Travel!N35</f>
        <v>500</v>
      </c>
      <c r="O119" s="99">
        <f t="shared" ref="O119:O122" si="19">N119/$N$126</f>
        <v>9.3163668628755657E-3</v>
      </c>
      <c r="P119" s="74"/>
    </row>
    <row r="120" spans="1:16" hidden="1" outlineLevel="2" x14ac:dyDescent="0.25">
      <c r="A120" s="74" t="str">
        <f>Travel!A36</f>
        <v>7060 Transportation - Airfare Expense</v>
      </c>
      <c r="B120" s="68">
        <f>Travel!B36</f>
        <v>0</v>
      </c>
      <c r="C120" s="68">
        <f>Travel!C36</f>
        <v>0</v>
      </c>
      <c r="D120" s="68">
        <f>Travel!D36</f>
        <v>0</v>
      </c>
      <c r="E120" s="68">
        <f>Travel!E36</f>
        <v>0</v>
      </c>
      <c r="F120" s="68">
        <f>Travel!F36</f>
        <v>500</v>
      </c>
      <c r="G120" s="68">
        <f>Travel!G36</f>
        <v>0</v>
      </c>
      <c r="H120" s="68">
        <f>Travel!H36</f>
        <v>0</v>
      </c>
      <c r="I120" s="68">
        <f>Travel!I36</f>
        <v>0</v>
      </c>
      <c r="J120" s="68">
        <f>Travel!J36</f>
        <v>0</v>
      </c>
      <c r="K120" s="68">
        <f>Travel!K36</f>
        <v>0</v>
      </c>
      <c r="L120" s="68">
        <f>Travel!L36</f>
        <v>500</v>
      </c>
      <c r="M120" s="68">
        <f>Travel!M36</f>
        <v>0</v>
      </c>
      <c r="N120" s="68">
        <f>Travel!N36</f>
        <v>1000</v>
      </c>
      <c r="O120" s="99">
        <f t="shared" si="19"/>
        <v>1.8632733725751131E-2</v>
      </c>
      <c r="P120" s="74"/>
    </row>
    <row r="121" spans="1:16" hidden="1" outlineLevel="2" x14ac:dyDescent="0.25">
      <c r="A121" s="74" t="str">
        <f>Travel!A37</f>
        <v>7068 Transportation - Other Expense</v>
      </c>
      <c r="B121" s="68">
        <f>Travel!B37</f>
        <v>0</v>
      </c>
      <c r="C121" s="68">
        <f>Travel!C37</f>
        <v>0</v>
      </c>
      <c r="D121" s="68">
        <f>Travel!D37</f>
        <v>0</v>
      </c>
      <c r="E121" s="68">
        <f>Travel!E37</f>
        <v>0</v>
      </c>
      <c r="F121" s="68">
        <f>Travel!F37</f>
        <v>50</v>
      </c>
      <c r="G121" s="68">
        <f>Travel!G37</f>
        <v>0</v>
      </c>
      <c r="H121" s="68">
        <f>Travel!H37</f>
        <v>0</v>
      </c>
      <c r="I121" s="68">
        <f>Travel!I37</f>
        <v>0</v>
      </c>
      <c r="J121" s="68">
        <f>Travel!J37</f>
        <v>0</v>
      </c>
      <c r="K121" s="68">
        <f>Travel!K37</f>
        <v>0</v>
      </c>
      <c r="L121" s="68">
        <f>Travel!L37</f>
        <v>50</v>
      </c>
      <c r="M121" s="68">
        <f>Travel!M37</f>
        <v>0</v>
      </c>
      <c r="N121" s="68">
        <f>Travel!N37</f>
        <v>100</v>
      </c>
      <c r="O121" s="99">
        <f t="shared" si="19"/>
        <v>1.863273372575113E-3</v>
      </c>
      <c r="P121" s="74"/>
    </row>
    <row r="122" spans="1:16" collapsed="1" x14ac:dyDescent="0.25">
      <c r="A122" s="74" t="str">
        <f>'Other Expenses'!A2</f>
        <v>Other Expenses</v>
      </c>
      <c r="B122" s="104">
        <f>'Other Expenses'!B2</f>
        <v>0</v>
      </c>
      <c r="C122" s="104">
        <f>'Other Expenses'!C2</f>
        <v>0</v>
      </c>
      <c r="D122" s="104">
        <f>'Other Expenses'!D2</f>
        <v>0</v>
      </c>
      <c r="E122" s="104">
        <f>'Other Expenses'!E2</f>
        <v>0</v>
      </c>
      <c r="F122" s="104">
        <f>'Other Expenses'!F2</f>
        <v>0</v>
      </c>
      <c r="G122" s="104">
        <f>'Other Expenses'!G2</f>
        <v>0</v>
      </c>
      <c r="H122" s="104">
        <f>'Other Expenses'!H2</f>
        <v>114</v>
      </c>
      <c r="I122" s="104">
        <f>'Other Expenses'!I2</f>
        <v>0</v>
      </c>
      <c r="J122" s="104">
        <f>'Other Expenses'!J2</f>
        <v>250</v>
      </c>
      <c r="K122" s="104">
        <f>'Other Expenses'!K2</f>
        <v>0</v>
      </c>
      <c r="L122" s="104">
        <f>'Other Expenses'!L2</f>
        <v>0</v>
      </c>
      <c r="M122" s="104">
        <f>'Other Expenses'!M2</f>
        <v>0</v>
      </c>
      <c r="N122" s="104">
        <f>'Other Expenses'!N2</f>
        <v>364</v>
      </c>
      <c r="O122" s="99">
        <f t="shared" si="19"/>
        <v>6.7823150761734119E-3</v>
      </c>
      <c r="P122" s="112">
        <f>'Other Expenses'!O2</f>
        <v>0</v>
      </c>
    </row>
    <row r="123" spans="1:16" hidden="1" outlineLevel="2" x14ac:dyDescent="0.25">
      <c r="A123" s="74" t="str">
        <f>'Other Expenses'!A3</f>
        <v>7086 Miscellaneous Expenses</v>
      </c>
      <c r="B123" s="104">
        <f>'Other Expenses'!B3</f>
        <v>0</v>
      </c>
      <c r="C123" s="104">
        <f>'Other Expenses'!C3</f>
        <v>0</v>
      </c>
      <c r="D123" s="104">
        <f>'Other Expenses'!D3</f>
        <v>0</v>
      </c>
      <c r="E123" s="104">
        <f>'Other Expenses'!E3</f>
        <v>0</v>
      </c>
      <c r="F123" s="104">
        <f>'Other Expenses'!F3</f>
        <v>0</v>
      </c>
      <c r="G123" s="104">
        <f>'Other Expenses'!G3</f>
        <v>0</v>
      </c>
      <c r="H123" s="104" t="e">
        <f>'Other Expenses'!#REF!</f>
        <v>#REF!</v>
      </c>
      <c r="I123" s="104">
        <f>'Other Expenses'!I3</f>
        <v>0</v>
      </c>
      <c r="J123" s="104">
        <f>'Other Expenses'!J3</f>
        <v>250</v>
      </c>
      <c r="K123" s="104">
        <f>'Other Expenses'!K3</f>
        <v>0</v>
      </c>
      <c r="L123" s="104">
        <f>'Other Expenses'!L3</f>
        <v>0</v>
      </c>
      <c r="M123" s="104">
        <f>'Other Expenses'!M3</f>
        <v>0</v>
      </c>
      <c r="N123" s="104">
        <f>'Other Expenses'!N3</f>
        <v>364</v>
      </c>
      <c r="O123" s="99">
        <f t="shared" ref="O123:O124" si="20">N123/$N$126</f>
        <v>6.7823150761734119E-3</v>
      </c>
      <c r="P123" s="74" t="str">
        <f>'Other Expenses'!O3</f>
        <v>Gambling license for raffle tickets - renewal</v>
      </c>
    </row>
    <row r="124" spans="1:16" hidden="1" outlineLevel="2" x14ac:dyDescent="0.25">
      <c r="A124" s="74" t="str">
        <f>'Other Expenses'!A4</f>
        <v>7082 Other - Sales Tax Expense</v>
      </c>
      <c r="B124" s="104">
        <f>'Other Expenses'!B4</f>
        <v>0</v>
      </c>
      <c r="C124" s="104">
        <f>'Other Expenses'!C4</f>
        <v>0</v>
      </c>
      <c r="D124" s="104">
        <f>'Other Expenses'!D4</f>
        <v>0</v>
      </c>
      <c r="E124" s="104">
        <f>'Other Expenses'!E4</f>
        <v>0</v>
      </c>
      <c r="F124" s="104">
        <f>'Other Expenses'!F4</f>
        <v>0</v>
      </c>
      <c r="G124" s="104">
        <f>'Other Expenses'!G4</f>
        <v>0</v>
      </c>
      <c r="H124" s="104">
        <f>'Other Expenses'!H3</f>
        <v>114</v>
      </c>
      <c r="I124" s="104">
        <f>'Other Expenses'!I4</f>
        <v>0</v>
      </c>
      <c r="J124" s="104">
        <f>'Other Expenses'!J4</f>
        <v>0</v>
      </c>
      <c r="K124" s="104">
        <f>'Other Expenses'!K4</f>
        <v>0</v>
      </c>
      <c r="L124" s="104">
        <f>'Other Expenses'!L4</f>
        <v>0</v>
      </c>
      <c r="M124" s="104">
        <f>'Other Expenses'!M4</f>
        <v>0</v>
      </c>
      <c r="N124" s="104">
        <f>'Other Expenses'!N4</f>
        <v>0</v>
      </c>
      <c r="O124" s="99">
        <f t="shared" si="20"/>
        <v>0</v>
      </c>
      <c r="P124" s="74" t="str">
        <f>'Other Expenses'!O4</f>
        <v>Gambling Sales tax from raffle tickets</v>
      </c>
    </row>
    <row r="125" spans="1:16" collapsed="1" x14ac:dyDescent="0.25">
      <c r="A125" s="74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74"/>
    </row>
    <row r="126" spans="1:16" x14ac:dyDescent="0.25">
      <c r="A126" s="76" t="s">
        <v>189</v>
      </c>
      <c r="B126" s="77">
        <f t="shared" ref="B126:N126" si="21">SUM(B15,B32,B33,B34,B55,B58,B76,B77,B86,B122)</f>
        <v>2227.19</v>
      </c>
      <c r="C126" s="77">
        <f t="shared" si="21"/>
        <v>3697.7400000000002</v>
      </c>
      <c r="D126" s="77">
        <f t="shared" si="21"/>
        <v>5827.7699999999995</v>
      </c>
      <c r="E126" s="77">
        <f t="shared" si="21"/>
        <v>683.13</v>
      </c>
      <c r="F126" s="77">
        <f t="shared" si="21"/>
        <v>11091.94</v>
      </c>
      <c r="G126" s="77">
        <f t="shared" si="21"/>
        <v>1124.8800000000001</v>
      </c>
      <c r="H126" s="77">
        <f t="shared" si="21"/>
        <v>3132.84</v>
      </c>
      <c r="I126" s="77">
        <f t="shared" si="21"/>
        <v>1830</v>
      </c>
      <c r="J126" s="77">
        <f t="shared" si="21"/>
        <v>7538.5</v>
      </c>
      <c r="K126" s="77">
        <f t="shared" si="21"/>
        <v>1185</v>
      </c>
      <c r="L126" s="77">
        <f t="shared" si="21"/>
        <v>10794</v>
      </c>
      <c r="M126" s="77">
        <f t="shared" si="21"/>
        <v>4536</v>
      </c>
      <c r="N126" s="77">
        <f t="shared" si="21"/>
        <v>53668.989999999991</v>
      </c>
      <c r="O126" s="101">
        <f>N126/$N$126</f>
        <v>1</v>
      </c>
      <c r="P126" s="74"/>
    </row>
    <row r="127" spans="1:16" s="33" customFormat="1" x14ac:dyDescent="0.25">
      <c r="A127" s="97" t="s">
        <v>188</v>
      </c>
      <c r="B127" s="122">
        <f t="shared" ref="B127:N127" si="22">B13-B126</f>
        <v>-2000.69</v>
      </c>
      <c r="C127" s="122">
        <f t="shared" si="22"/>
        <v>-3450.2400000000002</v>
      </c>
      <c r="D127" s="122">
        <f t="shared" si="22"/>
        <v>1927.2300000000005</v>
      </c>
      <c r="E127" s="122">
        <f t="shared" si="22"/>
        <v>1542.87</v>
      </c>
      <c r="F127" s="122">
        <f t="shared" si="22"/>
        <v>-839.60000000000036</v>
      </c>
      <c r="G127" s="122">
        <f t="shared" si="22"/>
        <v>-545.88000000000011</v>
      </c>
      <c r="H127" s="122">
        <f t="shared" si="22"/>
        <v>-412.34000000000015</v>
      </c>
      <c r="I127" s="122">
        <f t="shared" si="22"/>
        <v>-1498</v>
      </c>
      <c r="J127" s="122">
        <f t="shared" si="22"/>
        <v>918.5</v>
      </c>
      <c r="K127" s="122">
        <f t="shared" si="22"/>
        <v>1823</v>
      </c>
      <c r="L127" s="122">
        <f t="shared" si="22"/>
        <v>-1836</v>
      </c>
      <c r="M127" s="122">
        <f t="shared" si="22"/>
        <v>-3654</v>
      </c>
      <c r="N127" s="122">
        <f t="shared" si="22"/>
        <v>-8025.1499999999942</v>
      </c>
      <c r="O127" s="123"/>
    </row>
    <row r="128" spans="1:16" s="33" customFormat="1" x14ac:dyDescent="0.25">
      <c r="A128" s="97" t="s">
        <v>206</v>
      </c>
      <c r="B128" s="122">
        <f>B135+B127</f>
        <v>41152.6</v>
      </c>
      <c r="C128" s="122">
        <f t="shared" ref="C128:M128" si="23">B128+C127</f>
        <v>37702.36</v>
      </c>
      <c r="D128" s="122">
        <f t="shared" si="23"/>
        <v>39629.590000000004</v>
      </c>
      <c r="E128" s="122">
        <f t="shared" si="23"/>
        <v>41172.460000000006</v>
      </c>
      <c r="F128" s="122">
        <f t="shared" si="23"/>
        <v>40332.860000000008</v>
      </c>
      <c r="G128" s="122">
        <f t="shared" si="23"/>
        <v>39786.98000000001</v>
      </c>
      <c r="H128" s="122">
        <f t="shared" si="23"/>
        <v>39374.640000000014</v>
      </c>
      <c r="I128" s="122">
        <f t="shared" si="23"/>
        <v>37876.640000000014</v>
      </c>
      <c r="J128" s="122">
        <f t="shared" si="23"/>
        <v>38795.140000000014</v>
      </c>
      <c r="K128" s="122">
        <f t="shared" si="23"/>
        <v>40618.140000000014</v>
      </c>
      <c r="L128" s="122">
        <f t="shared" si="23"/>
        <v>38782.140000000014</v>
      </c>
      <c r="M128" s="122">
        <f t="shared" si="23"/>
        <v>35128.140000000014</v>
      </c>
      <c r="N128" s="122"/>
      <c r="O128" s="124"/>
    </row>
    <row r="129" spans="1:16" ht="15.75" thickBot="1" x14ac:dyDescent="0.3"/>
    <row r="130" spans="1:16" x14ac:dyDescent="0.25">
      <c r="A130" s="58"/>
      <c r="B130" s="150" t="s">
        <v>205</v>
      </c>
      <c r="C130" s="151"/>
      <c r="D130" s="146" t="s">
        <v>202</v>
      </c>
      <c r="E130" s="152"/>
    </row>
    <row r="131" spans="1:16" x14ac:dyDescent="0.25">
      <c r="A131" s="119" t="s">
        <v>198</v>
      </c>
      <c r="B131" s="63">
        <f>SUM(N32,N58)</f>
        <v>7787.7000000000007</v>
      </c>
      <c r="C131" s="64">
        <f>SUM(O32,O58)</f>
        <v>0.14510614043603209</v>
      </c>
      <c r="D131" s="63">
        <f>N173+N199</f>
        <v>8233</v>
      </c>
      <c r="E131" s="69">
        <f>O173+O199</f>
        <v>0.14418690181174967</v>
      </c>
      <c r="K131" s="51"/>
    </row>
    <row r="132" spans="1:16" x14ac:dyDescent="0.25">
      <c r="A132" s="120" t="s">
        <v>0</v>
      </c>
      <c r="B132" s="65">
        <f>SUM(N33:N34,N15)</f>
        <v>26711.200000000001</v>
      </c>
      <c r="C132" s="66">
        <f>SUM(O33:O34,O15)</f>
        <v>0.4977026770952836</v>
      </c>
      <c r="D132" s="65">
        <f>SUM(N156,N174,N175)</f>
        <v>31107.5</v>
      </c>
      <c r="E132" s="70">
        <f>SUM(O156,O174,O175)</f>
        <v>0.54479461291254738</v>
      </c>
    </row>
    <row r="133" spans="1:16" ht="15.75" thickBot="1" x14ac:dyDescent="0.3">
      <c r="A133" s="121" t="s">
        <v>65</v>
      </c>
      <c r="B133" s="125">
        <f>SUM(N55,N76,N77,N86,N122)</f>
        <v>19170.089999999997</v>
      </c>
      <c r="C133" s="127">
        <f>SUM(O55,O76,O77,O86,O122)</f>
        <v>0.35719118246868442</v>
      </c>
      <c r="D133" s="125">
        <f>SUM(N263,N227,N218,N217,N196)</f>
        <v>17759</v>
      </c>
      <c r="E133" s="126">
        <f>SUM(O263,O227,O218,O217,O196)</f>
        <v>0.31101848527570297</v>
      </c>
    </row>
    <row r="134" spans="1:16" x14ac:dyDescent="0.25">
      <c r="A134" s="59"/>
      <c r="B134" s="153" t="s">
        <v>205</v>
      </c>
      <c r="C134" s="151"/>
      <c r="D134" s="146" t="s">
        <v>202</v>
      </c>
      <c r="E134" s="146"/>
      <c r="F134" s="91" t="s">
        <v>212</v>
      </c>
    </row>
    <row r="135" spans="1:16" x14ac:dyDescent="0.25">
      <c r="A135" s="60" t="s">
        <v>200</v>
      </c>
      <c r="B135" s="142">
        <v>43153.29</v>
      </c>
      <c r="C135" s="143"/>
      <c r="D135" s="147">
        <v>43153.29</v>
      </c>
      <c r="E135" s="147"/>
      <c r="F135" s="128">
        <f>B135-D135</f>
        <v>0</v>
      </c>
    </row>
    <row r="136" spans="1:16" x14ac:dyDescent="0.25">
      <c r="A136" s="59" t="s">
        <v>54</v>
      </c>
      <c r="B136" s="140">
        <f>N13</f>
        <v>45643.839999999997</v>
      </c>
      <c r="C136" s="141"/>
      <c r="D136" s="148">
        <v>45080</v>
      </c>
      <c r="E136" s="148"/>
      <c r="F136" s="93">
        <f t="shared" ref="F136:F140" si="24">B136-D136</f>
        <v>563.83999999999651</v>
      </c>
    </row>
    <row r="137" spans="1:16" x14ac:dyDescent="0.25">
      <c r="A137" s="59" t="s">
        <v>185</v>
      </c>
      <c r="B137" s="140">
        <f>-N126</f>
        <v>-53668.989999999991</v>
      </c>
      <c r="C137" s="141"/>
      <c r="D137" s="148">
        <v>-57099.5</v>
      </c>
      <c r="E137" s="148"/>
      <c r="F137" s="93">
        <f t="shared" si="24"/>
        <v>3430.5100000000093</v>
      </c>
    </row>
    <row r="138" spans="1:16" x14ac:dyDescent="0.25">
      <c r="A138" s="60" t="s">
        <v>201</v>
      </c>
      <c r="B138" s="142">
        <f>SUM(B135:B137)</f>
        <v>35128.140000000014</v>
      </c>
      <c r="C138" s="143"/>
      <c r="D138" s="147">
        <v>31133.790000000008</v>
      </c>
      <c r="E138" s="147"/>
      <c r="F138" s="128">
        <f t="shared" si="24"/>
        <v>3994.3500000000058</v>
      </c>
    </row>
    <row r="139" spans="1:16" x14ac:dyDescent="0.25">
      <c r="A139" s="59" t="s">
        <v>204</v>
      </c>
      <c r="B139" s="140">
        <v>6770</v>
      </c>
      <c r="C139" s="141"/>
      <c r="D139" s="148">
        <v>6770</v>
      </c>
      <c r="E139" s="148"/>
      <c r="F139" s="93">
        <f t="shared" si="24"/>
        <v>0</v>
      </c>
    </row>
    <row r="140" spans="1:16" ht="15.75" thickBot="1" x14ac:dyDescent="0.3">
      <c r="A140" s="61" t="s">
        <v>203</v>
      </c>
      <c r="B140" s="144">
        <f>B138-B139</f>
        <v>28358.140000000014</v>
      </c>
      <c r="C140" s="145"/>
      <c r="D140" s="149">
        <v>24363.790000000008</v>
      </c>
      <c r="E140" s="149"/>
      <c r="F140" s="129">
        <f t="shared" si="24"/>
        <v>3994.3500000000058</v>
      </c>
    </row>
    <row r="142" spans="1:16" ht="15.75" x14ac:dyDescent="0.25">
      <c r="A142" s="89" t="s">
        <v>207</v>
      </c>
      <c r="B142" s="89" t="s">
        <v>2</v>
      </c>
      <c r="C142" s="89" t="s">
        <v>3</v>
      </c>
      <c r="D142" s="89" t="s">
        <v>4</v>
      </c>
      <c r="E142" s="89" t="s">
        <v>5</v>
      </c>
      <c r="F142" s="89" t="s">
        <v>6</v>
      </c>
      <c r="G142" s="89" t="s">
        <v>7</v>
      </c>
      <c r="H142" s="89" t="s">
        <v>8</v>
      </c>
      <c r="I142" s="89" t="s">
        <v>9</v>
      </c>
      <c r="J142" s="89" t="s">
        <v>10</v>
      </c>
      <c r="K142" s="89" t="s">
        <v>11</v>
      </c>
      <c r="L142" s="89" t="s">
        <v>12</v>
      </c>
      <c r="M142" s="89" t="s">
        <v>13</v>
      </c>
      <c r="N142" s="89" t="s">
        <v>14</v>
      </c>
      <c r="O142" s="90" t="s">
        <v>197</v>
      </c>
      <c r="P142" s="62"/>
    </row>
    <row r="143" spans="1:16" x14ac:dyDescent="0.25">
      <c r="A143" s="71" t="s">
        <v>54</v>
      </c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3"/>
      <c r="P143" s="56"/>
    </row>
    <row r="144" spans="1:16" x14ac:dyDescent="0.25">
      <c r="A144" s="74" t="s">
        <v>42</v>
      </c>
      <c r="B144" s="67">
        <v>199</v>
      </c>
      <c r="C144" s="67">
        <v>457</v>
      </c>
      <c r="D144" s="67">
        <v>7534</v>
      </c>
      <c r="E144" s="67">
        <v>3716</v>
      </c>
      <c r="F144" s="67">
        <v>917</v>
      </c>
      <c r="G144" s="67">
        <v>294</v>
      </c>
      <c r="H144" s="67">
        <v>426</v>
      </c>
      <c r="I144" s="67">
        <v>332</v>
      </c>
      <c r="J144" s="67">
        <v>8457</v>
      </c>
      <c r="K144" s="67">
        <v>3008</v>
      </c>
      <c r="L144" s="67">
        <v>858</v>
      </c>
      <c r="M144" s="67">
        <v>882</v>
      </c>
      <c r="N144" s="67">
        <v>27080</v>
      </c>
      <c r="O144" s="75">
        <v>0.60070984915705417</v>
      </c>
      <c r="P144" t="s">
        <v>45</v>
      </c>
    </row>
    <row r="145" spans="1:16" x14ac:dyDescent="0.25">
      <c r="A145" s="74" t="s">
        <v>109</v>
      </c>
      <c r="B145" s="67">
        <v>0</v>
      </c>
      <c r="C145" s="67">
        <v>0</v>
      </c>
      <c r="D145" s="67">
        <v>0</v>
      </c>
      <c r="E145" s="67">
        <v>0</v>
      </c>
      <c r="F145" s="67">
        <v>9500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7700</v>
      </c>
      <c r="M145" s="67">
        <v>0</v>
      </c>
      <c r="N145" s="67">
        <v>17200</v>
      </c>
      <c r="O145" s="75">
        <v>0.3815439219165927</v>
      </c>
      <c r="P145">
        <v>0</v>
      </c>
    </row>
    <row r="146" spans="1:16" hidden="1" outlineLevel="1" x14ac:dyDescent="0.25">
      <c r="A146" s="74" t="s">
        <v>132</v>
      </c>
      <c r="B146" s="67">
        <v>0</v>
      </c>
      <c r="C146" s="67">
        <v>0</v>
      </c>
      <c r="D146" s="67">
        <v>0</v>
      </c>
      <c r="E146" s="67">
        <v>0</v>
      </c>
      <c r="F146" s="67">
        <v>6500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6500</v>
      </c>
      <c r="M146" s="67">
        <v>0</v>
      </c>
      <c r="N146" s="67">
        <v>13000</v>
      </c>
      <c r="O146" s="75">
        <v>0.28837622005323871</v>
      </c>
    </row>
    <row r="147" spans="1:16" hidden="1" outlineLevel="1" x14ac:dyDescent="0.25">
      <c r="A147" s="74" t="s">
        <v>134</v>
      </c>
      <c r="B147" s="67">
        <v>0</v>
      </c>
      <c r="C147" s="67">
        <v>0</v>
      </c>
      <c r="D147" s="67">
        <v>0</v>
      </c>
      <c r="E147" s="67">
        <v>0</v>
      </c>
      <c r="F147" s="67">
        <v>100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100</v>
      </c>
      <c r="M147" s="67">
        <v>0</v>
      </c>
      <c r="N147" s="67">
        <v>200</v>
      </c>
      <c r="O147" s="75">
        <v>4.4365572315882874E-3</v>
      </c>
    </row>
    <row r="148" spans="1:16" hidden="1" outlineLevel="1" x14ac:dyDescent="0.25">
      <c r="A148" s="74" t="s">
        <v>130</v>
      </c>
      <c r="B148" s="67">
        <v>0</v>
      </c>
      <c r="C148" s="67">
        <v>0</v>
      </c>
      <c r="D148" s="67">
        <v>0</v>
      </c>
      <c r="E148" s="67">
        <v>0</v>
      </c>
      <c r="F148" s="67">
        <v>300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300</v>
      </c>
      <c r="M148" s="67">
        <v>0</v>
      </c>
      <c r="N148" s="67">
        <v>600</v>
      </c>
      <c r="O148" s="75">
        <v>1.3309671694764862E-2</v>
      </c>
    </row>
    <row r="149" spans="1:16" hidden="1" outlineLevel="1" x14ac:dyDescent="0.25">
      <c r="A149" s="74" t="s">
        <v>136</v>
      </c>
      <c r="B149" s="67">
        <v>0</v>
      </c>
      <c r="C149" s="67">
        <v>0</v>
      </c>
      <c r="D149" s="67">
        <v>0</v>
      </c>
      <c r="E149" s="67">
        <v>0</v>
      </c>
      <c r="F149" s="67">
        <v>100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200</v>
      </c>
      <c r="M149" s="67">
        <v>0</v>
      </c>
      <c r="N149" s="67">
        <v>300</v>
      </c>
      <c r="O149" s="75">
        <v>6.6548358473824312E-3</v>
      </c>
    </row>
    <row r="150" spans="1:16" hidden="1" outlineLevel="1" x14ac:dyDescent="0.25">
      <c r="A150" s="74" t="s">
        <v>182</v>
      </c>
      <c r="B150" s="67">
        <v>0</v>
      </c>
      <c r="C150" s="67">
        <v>0</v>
      </c>
      <c r="D150" s="67">
        <v>0</v>
      </c>
      <c r="E150" s="67">
        <v>0</v>
      </c>
      <c r="F150" s="67">
        <v>1900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1900</v>
      </c>
      <c r="O150" s="75">
        <v>4.2147293700088732E-2</v>
      </c>
    </row>
    <row r="151" spans="1:16" hidden="1" outlineLevel="1" x14ac:dyDescent="0.25">
      <c r="A151" s="74" t="s">
        <v>138</v>
      </c>
      <c r="B151" s="67">
        <v>0</v>
      </c>
      <c r="C151" s="67">
        <v>0</v>
      </c>
      <c r="D151" s="67">
        <v>0</v>
      </c>
      <c r="E151" s="67">
        <v>0</v>
      </c>
      <c r="F151" s="67">
        <v>600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7">
        <v>600</v>
      </c>
      <c r="M151" s="67">
        <v>0</v>
      </c>
      <c r="N151" s="67">
        <v>1200</v>
      </c>
      <c r="O151" s="75">
        <v>2.6619343389529725E-2</v>
      </c>
    </row>
    <row r="152" spans="1:16" collapsed="1" x14ac:dyDescent="0.25">
      <c r="A152" s="74" t="s">
        <v>190</v>
      </c>
      <c r="B152" s="67">
        <v>0</v>
      </c>
      <c r="C152" s="67">
        <v>0</v>
      </c>
      <c r="D152" s="67">
        <v>0</v>
      </c>
      <c r="E152" s="67">
        <v>0</v>
      </c>
      <c r="F152" s="67">
        <v>400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67">
        <v>400</v>
      </c>
      <c r="M152" s="67">
        <v>0</v>
      </c>
      <c r="N152" s="67">
        <v>800</v>
      </c>
      <c r="O152" s="75">
        <v>1.774622892635315E-2</v>
      </c>
      <c r="P152" t="s">
        <v>163</v>
      </c>
    </row>
    <row r="153" spans="1:16" x14ac:dyDescent="0.25">
      <c r="A153" s="74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75"/>
    </row>
    <row r="154" spans="1:16" s="30" customFormat="1" x14ac:dyDescent="0.25">
      <c r="A154" s="76" t="s">
        <v>187</v>
      </c>
      <c r="B154" s="77">
        <v>199</v>
      </c>
      <c r="C154" s="77">
        <v>457</v>
      </c>
      <c r="D154" s="77">
        <v>7534</v>
      </c>
      <c r="E154" s="77">
        <v>3716</v>
      </c>
      <c r="F154" s="77">
        <v>10817</v>
      </c>
      <c r="G154" s="77">
        <v>294</v>
      </c>
      <c r="H154" s="77">
        <v>426</v>
      </c>
      <c r="I154" s="77">
        <v>332</v>
      </c>
      <c r="J154" s="77">
        <v>8457</v>
      </c>
      <c r="K154" s="77">
        <v>3008</v>
      </c>
      <c r="L154" s="77">
        <v>8958</v>
      </c>
      <c r="M154" s="77">
        <v>882</v>
      </c>
      <c r="N154" s="77">
        <v>45080</v>
      </c>
      <c r="O154" s="78">
        <v>1</v>
      </c>
    </row>
    <row r="155" spans="1:16" x14ac:dyDescent="0.25">
      <c r="A155" s="71" t="s">
        <v>185</v>
      </c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3"/>
      <c r="P155" s="56"/>
    </row>
    <row r="156" spans="1:16" s="41" customFormat="1" x14ac:dyDescent="0.25">
      <c r="A156" s="79" t="s">
        <v>110</v>
      </c>
      <c r="B156" s="80">
        <v>485</v>
      </c>
      <c r="C156" s="80">
        <v>30</v>
      </c>
      <c r="D156" s="80">
        <v>40</v>
      </c>
      <c r="E156" s="80">
        <v>60</v>
      </c>
      <c r="F156" s="80">
        <v>10250</v>
      </c>
      <c r="G156" s="80">
        <v>10</v>
      </c>
      <c r="H156" s="80">
        <v>20</v>
      </c>
      <c r="I156" s="80">
        <v>30</v>
      </c>
      <c r="J156" s="80">
        <v>40</v>
      </c>
      <c r="K156" s="80">
        <v>60</v>
      </c>
      <c r="L156" s="80">
        <v>7050</v>
      </c>
      <c r="M156" s="80">
        <v>0</v>
      </c>
      <c r="N156" s="80">
        <v>18075</v>
      </c>
      <c r="O156" s="81">
        <v>0.31655268434924999</v>
      </c>
      <c r="P156" s="41">
        <v>0</v>
      </c>
    </row>
    <row r="157" spans="1:16" s="2" customFormat="1" hidden="1" outlineLevel="1" x14ac:dyDescent="0.25">
      <c r="A157" s="74" t="s">
        <v>219</v>
      </c>
      <c r="B157" s="130">
        <v>0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  <c r="I157" s="130">
        <v>0</v>
      </c>
      <c r="J157" s="130">
        <v>0</v>
      </c>
      <c r="K157" s="130">
        <v>0</v>
      </c>
      <c r="L157" s="130">
        <v>0</v>
      </c>
      <c r="M157" s="130">
        <v>0</v>
      </c>
      <c r="N157" s="130">
        <v>0</v>
      </c>
      <c r="O157" s="75">
        <v>0</v>
      </c>
    </row>
    <row r="158" spans="1:16" hidden="1" outlineLevel="1" x14ac:dyDescent="0.25">
      <c r="A158" s="74" t="s">
        <v>140</v>
      </c>
      <c r="B158" s="67">
        <v>0</v>
      </c>
      <c r="C158" s="67">
        <v>0</v>
      </c>
      <c r="D158" s="67">
        <v>0</v>
      </c>
      <c r="E158" s="67">
        <v>0</v>
      </c>
      <c r="F158" s="67">
        <v>150</v>
      </c>
      <c r="G158" s="67">
        <v>0</v>
      </c>
      <c r="H158" s="67">
        <v>0</v>
      </c>
      <c r="I158" s="67">
        <v>0</v>
      </c>
      <c r="J158" s="67">
        <v>0</v>
      </c>
      <c r="K158" s="67">
        <v>0</v>
      </c>
      <c r="L158" s="67">
        <v>150</v>
      </c>
      <c r="M158" s="67">
        <v>0</v>
      </c>
      <c r="N158" s="67">
        <v>300</v>
      </c>
      <c r="O158" s="75">
        <v>5.2539864622282153E-3</v>
      </c>
      <c r="P158" t="s">
        <v>148</v>
      </c>
    </row>
    <row r="159" spans="1:16" hidden="1" outlineLevel="1" x14ac:dyDescent="0.25">
      <c r="A159" s="74" t="s">
        <v>141</v>
      </c>
      <c r="B159" s="67">
        <v>0</v>
      </c>
      <c r="C159" s="67">
        <v>0</v>
      </c>
      <c r="D159" s="67">
        <v>0</v>
      </c>
      <c r="E159" s="67">
        <v>0</v>
      </c>
      <c r="F159" s="67">
        <v>70</v>
      </c>
      <c r="G159" s="67">
        <v>0</v>
      </c>
      <c r="H159" s="67">
        <v>0</v>
      </c>
      <c r="I159" s="67">
        <v>0</v>
      </c>
      <c r="J159" s="67">
        <v>0</v>
      </c>
      <c r="K159" s="67">
        <v>0</v>
      </c>
      <c r="L159" s="67">
        <v>70</v>
      </c>
      <c r="M159" s="67">
        <v>0</v>
      </c>
      <c r="N159" s="67">
        <v>140</v>
      </c>
      <c r="O159" s="75">
        <v>2.4518603490398341E-3</v>
      </c>
      <c r="P159" t="s">
        <v>149</v>
      </c>
    </row>
    <row r="160" spans="1:16" hidden="1" outlineLevel="1" x14ac:dyDescent="0.25">
      <c r="A160" s="74" t="s">
        <v>142</v>
      </c>
      <c r="B160" s="67">
        <v>0</v>
      </c>
      <c r="C160" s="67">
        <v>0</v>
      </c>
      <c r="D160" s="67">
        <v>0</v>
      </c>
      <c r="E160" s="67">
        <v>0</v>
      </c>
      <c r="F160" s="67">
        <v>1000</v>
      </c>
      <c r="G160" s="67">
        <v>0</v>
      </c>
      <c r="H160" s="67">
        <v>0</v>
      </c>
      <c r="I160" s="67">
        <v>0</v>
      </c>
      <c r="J160" s="67">
        <v>0</v>
      </c>
      <c r="K160" s="67">
        <v>0</v>
      </c>
      <c r="L160" s="67">
        <v>1000</v>
      </c>
      <c r="M160" s="67">
        <v>0</v>
      </c>
      <c r="N160" s="67">
        <v>2000</v>
      </c>
      <c r="O160" s="75">
        <v>3.5026576414854772E-2</v>
      </c>
      <c r="P160" t="s">
        <v>150</v>
      </c>
    </row>
    <row r="161" spans="1:16" hidden="1" outlineLevel="1" x14ac:dyDescent="0.25">
      <c r="A161" s="74" t="s">
        <v>111</v>
      </c>
      <c r="B161" s="67">
        <v>0</v>
      </c>
      <c r="C161" s="67">
        <v>0</v>
      </c>
      <c r="D161" s="67">
        <v>0</v>
      </c>
      <c r="E161" s="67">
        <v>0</v>
      </c>
      <c r="F161" s="67">
        <v>8200</v>
      </c>
      <c r="G161" s="67">
        <v>0</v>
      </c>
      <c r="H161" s="67">
        <v>0</v>
      </c>
      <c r="I161" s="67">
        <v>0</v>
      </c>
      <c r="J161" s="67">
        <v>0</v>
      </c>
      <c r="K161" s="67">
        <v>0</v>
      </c>
      <c r="L161" s="67">
        <v>5000</v>
      </c>
      <c r="M161" s="67">
        <v>0</v>
      </c>
      <c r="N161" s="67">
        <v>13200</v>
      </c>
      <c r="O161" s="75">
        <v>0.23117540433804148</v>
      </c>
      <c r="P161" t="s">
        <v>151</v>
      </c>
    </row>
    <row r="162" spans="1:16" hidden="1" outlineLevel="1" x14ac:dyDescent="0.25">
      <c r="A162" s="74" t="s">
        <v>112</v>
      </c>
      <c r="B162" s="67">
        <v>0</v>
      </c>
      <c r="C162" s="67">
        <v>0</v>
      </c>
      <c r="D162" s="67">
        <v>0</v>
      </c>
      <c r="E162" s="67">
        <v>0</v>
      </c>
      <c r="F162" s="67">
        <v>20</v>
      </c>
      <c r="G162" s="67">
        <v>0</v>
      </c>
      <c r="H162" s="67">
        <v>0</v>
      </c>
      <c r="I162" s="67">
        <v>0</v>
      </c>
      <c r="J162" s="67">
        <v>0</v>
      </c>
      <c r="K162" s="67">
        <v>0</v>
      </c>
      <c r="L162" s="67">
        <v>20</v>
      </c>
      <c r="M162" s="67">
        <v>0</v>
      </c>
      <c r="N162" s="67">
        <v>40</v>
      </c>
      <c r="O162" s="75">
        <v>7.0053152829709542E-4</v>
      </c>
      <c r="P162" t="s">
        <v>152</v>
      </c>
    </row>
    <row r="163" spans="1:16" hidden="1" outlineLevel="1" x14ac:dyDescent="0.25">
      <c r="A163" s="74" t="s">
        <v>113</v>
      </c>
      <c r="B163" s="67">
        <v>425</v>
      </c>
      <c r="C163" s="67">
        <v>0</v>
      </c>
      <c r="D163" s="67">
        <v>0</v>
      </c>
      <c r="E163" s="67">
        <v>0</v>
      </c>
      <c r="F163" s="67">
        <v>50</v>
      </c>
      <c r="G163" s="67">
        <v>0</v>
      </c>
      <c r="H163" s="67">
        <v>0</v>
      </c>
      <c r="I163" s="67">
        <v>0</v>
      </c>
      <c r="J163" s="67">
        <v>0</v>
      </c>
      <c r="K163" s="67">
        <v>0</v>
      </c>
      <c r="L163" s="67">
        <v>50</v>
      </c>
      <c r="M163" s="67">
        <v>0</v>
      </c>
      <c r="N163" s="67">
        <v>525</v>
      </c>
      <c r="O163" s="75">
        <v>9.1944763088993766E-3</v>
      </c>
      <c r="P163" t="s">
        <v>153</v>
      </c>
    </row>
    <row r="164" spans="1:16" hidden="1" outlineLevel="1" x14ac:dyDescent="0.25">
      <c r="A164" s="74" t="s">
        <v>143</v>
      </c>
      <c r="B164" s="67">
        <v>0</v>
      </c>
      <c r="C164" s="67">
        <v>0</v>
      </c>
      <c r="D164" s="67">
        <v>0</v>
      </c>
      <c r="E164" s="67">
        <v>0</v>
      </c>
      <c r="F164" s="67">
        <v>350</v>
      </c>
      <c r="G164" s="67">
        <v>0</v>
      </c>
      <c r="H164" s="67">
        <v>0</v>
      </c>
      <c r="I164" s="67">
        <v>0</v>
      </c>
      <c r="J164" s="67">
        <v>0</v>
      </c>
      <c r="K164" s="67">
        <v>0</v>
      </c>
      <c r="L164" s="67">
        <v>350</v>
      </c>
      <c r="M164" s="67">
        <v>0</v>
      </c>
      <c r="N164" s="67">
        <v>700</v>
      </c>
      <c r="O164" s="75">
        <v>1.225930174519917E-2</v>
      </c>
      <c r="P164" t="s">
        <v>154</v>
      </c>
    </row>
    <row r="165" spans="1:16" hidden="1" outlineLevel="1" x14ac:dyDescent="0.25">
      <c r="A165" s="74" t="s">
        <v>144</v>
      </c>
      <c r="B165" s="67">
        <v>0</v>
      </c>
      <c r="C165" s="67">
        <v>0</v>
      </c>
      <c r="D165" s="67">
        <v>0</v>
      </c>
      <c r="E165" s="67">
        <v>0</v>
      </c>
      <c r="F165" s="67">
        <v>50</v>
      </c>
      <c r="G165" s="67">
        <v>0</v>
      </c>
      <c r="H165" s="67">
        <v>0</v>
      </c>
      <c r="I165" s="67">
        <v>0</v>
      </c>
      <c r="J165" s="67">
        <v>0</v>
      </c>
      <c r="K165" s="67">
        <v>0</v>
      </c>
      <c r="L165" s="67">
        <v>50</v>
      </c>
      <c r="M165" s="67">
        <v>0</v>
      </c>
      <c r="N165" s="67">
        <v>100</v>
      </c>
      <c r="O165" s="75">
        <v>1.7513288207427387E-3</v>
      </c>
      <c r="P165" t="s">
        <v>155</v>
      </c>
    </row>
    <row r="166" spans="1:16" s="2" customFormat="1" hidden="1" outlineLevel="1" x14ac:dyDescent="0.25">
      <c r="A166" s="74" t="s">
        <v>220</v>
      </c>
      <c r="B166" s="130">
        <v>0</v>
      </c>
      <c r="C166" s="130">
        <v>0</v>
      </c>
      <c r="D166" s="130">
        <v>0</v>
      </c>
      <c r="E166" s="130">
        <v>0</v>
      </c>
      <c r="F166" s="130">
        <v>0</v>
      </c>
      <c r="G166" s="130">
        <v>0</v>
      </c>
      <c r="H166" s="130">
        <v>0</v>
      </c>
      <c r="I166" s="130">
        <v>0</v>
      </c>
      <c r="J166" s="130">
        <v>0</v>
      </c>
      <c r="K166" s="130">
        <v>0</v>
      </c>
      <c r="L166" s="130">
        <v>0</v>
      </c>
      <c r="M166" s="130">
        <v>0</v>
      </c>
      <c r="N166" s="9">
        <f t="shared" ref="N166" si="25">SUM(B166:M166)</f>
        <v>0</v>
      </c>
      <c r="O166" s="75">
        <v>0</v>
      </c>
    </row>
    <row r="167" spans="1:16" hidden="1" outlineLevel="1" x14ac:dyDescent="0.25">
      <c r="A167" s="74" t="s">
        <v>114</v>
      </c>
      <c r="B167" s="67">
        <v>20</v>
      </c>
      <c r="C167" s="67">
        <v>30</v>
      </c>
      <c r="D167" s="67">
        <v>40</v>
      </c>
      <c r="E167" s="67">
        <v>60</v>
      </c>
      <c r="F167" s="67">
        <v>100</v>
      </c>
      <c r="G167" s="67">
        <v>10</v>
      </c>
      <c r="H167" s="67">
        <v>20</v>
      </c>
      <c r="I167" s="67">
        <v>30</v>
      </c>
      <c r="J167" s="67">
        <v>40</v>
      </c>
      <c r="K167" s="67">
        <v>60</v>
      </c>
      <c r="L167" s="67">
        <v>100</v>
      </c>
      <c r="M167" s="67">
        <v>0</v>
      </c>
      <c r="N167" s="67">
        <v>510</v>
      </c>
      <c r="O167" s="75">
        <v>8.9317769857879658E-3</v>
      </c>
      <c r="P167" t="s">
        <v>156</v>
      </c>
    </row>
    <row r="168" spans="1:16" hidden="1" outlineLevel="1" x14ac:dyDescent="0.25">
      <c r="A168" s="74" t="s">
        <v>145</v>
      </c>
      <c r="B168" s="67">
        <v>0</v>
      </c>
      <c r="C168" s="67">
        <v>0</v>
      </c>
      <c r="D168" s="67">
        <v>0</v>
      </c>
      <c r="E168" s="67">
        <v>0</v>
      </c>
      <c r="F168" s="67">
        <v>75</v>
      </c>
      <c r="G168" s="67">
        <v>0</v>
      </c>
      <c r="H168" s="67">
        <v>0</v>
      </c>
      <c r="I168" s="67">
        <v>0</v>
      </c>
      <c r="J168" s="67">
        <v>0</v>
      </c>
      <c r="K168" s="67">
        <v>0</v>
      </c>
      <c r="L168" s="67">
        <v>75</v>
      </c>
      <c r="M168" s="67">
        <v>0</v>
      </c>
      <c r="N168" s="67">
        <v>150</v>
      </c>
      <c r="O168" s="75">
        <v>2.6269932311141077E-3</v>
      </c>
      <c r="P168" t="s">
        <v>157</v>
      </c>
    </row>
    <row r="169" spans="1:16" hidden="1" outlineLevel="1" x14ac:dyDescent="0.25">
      <c r="A169" s="74" t="s">
        <v>115</v>
      </c>
      <c r="B169" s="130">
        <v>40</v>
      </c>
      <c r="C169" s="130">
        <v>0</v>
      </c>
      <c r="D169" s="130">
        <v>0</v>
      </c>
      <c r="E169" s="130">
        <v>0</v>
      </c>
      <c r="F169" s="130">
        <v>40</v>
      </c>
      <c r="G169" s="130">
        <v>0</v>
      </c>
      <c r="H169" s="130">
        <v>0</v>
      </c>
      <c r="I169" s="130">
        <v>0</v>
      </c>
      <c r="J169" s="130">
        <v>0</v>
      </c>
      <c r="K169" s="130">
        <v>0</v>
      </c>
      <c r="L169" s="130">
        <v>40</v>
      </c>
      <c r="M169" s="130">
        <v>0</v>
      </c>
      <c r="N169" s="130">
        <v>120</v>
      </c>
      <c r="O169" s="130">
        <v>2.1015945848912865E-3</v>
      </c>
      <c r="P169" t="s">
        <v>158</v>
      </c>
    </row>
    <row r="170" spans="1:16" hidden="1" outlineLevel="1" x14ac:dyDescent="0.25">
      <c r="A170" s="74" t="s">
        <v>146</v>
      </c>
      <c r="B170" s="67">
        <v>0</v>
      </c>
      <c r="C170" s="130">
        <v>0</v>
      </c>
      <c r="D170" s="130">
        <v>0</v>
      </c>
      <c r="E170" s="130">
        <v>0</v>
      </c>
      <c r="F170" s="130">
        <v>125</v>
      </c>
      <c r="G170" s="130">
        <v>0</v>
      </c>
      <c r="H170" s="130">
        <v>0</v>
      </c>
      <c r="I170" s="130">
        <v>0</v>
      </c>
      <c r="J170" s="130">
        <v>0</v>
      </c>
      <c r="K170" s="130">
        <v>0</v>
      </c>
      <c r="L170" s="130">
        <v>125</v>
      </c>
      <c r="M170" s="130">
        <v>0</v>
      </c>
      <c r="N170" s="130">
        <v>250</v>
      </c>
      <c r="O170" s="130">
        <v>4.3783220518568465E-3</v>
      </c>
      <c r="P170" t="s">
        <v>159</v>
      </c>
    </row>
    <row r="171" spans="1:16" s="2" customFormat="1" hidden="1" outlineLevel="1" x14ac:dyDescent="0.25">
      <c r="A171" s="74" t="s">
        <v>221</v>
      </c>
      <c r="B171" s="130">
        <v>0</v>
      </c>
      <c r="C171" s="130">
        <v>0</v>
      </c>
      <c r="D171" s="130">
        <v>0</v>
      </c>
      <c r="E171" s="130">
        <v>0</v>
      </c>
      <c r="F171" s="130">
        <v>0</v>
      </c>
      <c r="G171" s="130">
        <v>0</v>
      </c>
      <c r="H171" s="130">
        <v>0</v>
      </c>
      <c r="I171" s="130">
        <v>0</v>
      </c>
      <c r="J171" s="130">
        <v>0</v>
      </c>
      <c r="K171" s="130">
        <v>0</v>
      </c>
      <c r="L171" s="130">
        <v>0</v>
      </c>
      <c r="M171" s="130">
        <v>0</v>
      </c>
      <c r="N171" s="130">
        <v>0</v>
      </c>
      <c r="O171" s="130">
        <v>0</v>
      </c>
    </row>
    <row r="172" spans="1:16" hidden="1" outlineLevel="1" x14ac:dyDescent="0.25">
      <c r="A172" s="74" t="s">
        <v>147</v>
      </c>
      <c r="B172" s="130">
        <v>0</v>
      </c>
      <c r="C172" s="130">
        <v>0</v>
      </c>
      <c r="D172" s="130">
        <v>0</v>
      </c>
      <c r="E172" s="130">
        <v>0</v>
      </c>
      <c r="F172" s="130">
        <v>20</v>
      </c>
      <c r="G172" s="130">
        <v>0</v>
      </c>
      <c r="H172" s="130">
        <v>0</v>
      </c>
      <c r="I172" s="130">
        <v>0</v>
      </c>
      <c r="J172" s="130">
        <v>0</v>
      </c>
      <c r="K172" s="130">
        <v>0</v>
      </c>
      <c r="L172" s="130">
        <v>20</v>
      </c>
      <c r="M172" s="130">
        <v>0</v>
      </c>
      <c r="N172" s="130">
        <v>40</v>
      </c>
      <c r="O172" s="130">
        <v>7.0053152829709542E-4</v>
      </c>
      <c r="P172" t="s">
        <v>160</v>
      </c>
    </row>
    <row r="173" spans="1:16" collapsed="1" x14ac:dyDescent="0.25">
      <c r="A173" s="82" t="s">
        <v>51</v>
      </c>
      <c r="B173" s="83">
        <v>0</v>
      </c>
      <c r="C173" s="83">
        <v>0</v>
      </c>
      <c r="D173" s="83">
        <v>0</v>
      </c>
      <c r="E173" s="83">
        <v>0</v>
      </c>
      <c r="F173" s="83">
        <v>0</v>
      </c>
      <c r="G173" s="83">
        <v>0</v>
      </c>
      <c r="H173" s="83">
        <v>0</v>
      </c>
      <c r="I173" s="83">
        <v>50</v>
      </c>
      <c r="J173" s="83">
        <v>0</v>
      </c>
      <c r="K173" s="83">
        <v>0</v>
      </c>
      <c r="L173" s="83">
        <v>0</v>
      </c>
      <c r="M173" s="83">
        <v>0</v>
      </c>
      <c r="N173" s="83">
        <v>50</v>
      </c>
      <c r="O173" s="84">
        <v>8.7566441037136933E-4</v>
      </c>
      <c r="P173" s="42" t="s">
        <v>161</v>
      </c>
    </row>
    <row r="174" spans="1:16" s="41" customFormat="1" x14ac:dyDescent="0.25">
      <c r="A174" s="79" t="s">
        <v>53</v>
      </c>
      <c r="B174" s="80">
        <v>0</v>
      </c>
      <c r="C174" s="80">
        <v>0</v>
      </c>
      <c r="D174" s="80">
        <v>0</v>
      </c>
      <c r="E174" s="80">
        <v>0</v>
      </c>
      <c r="F174" s="80">
        <v>500</v>
      </c>
      <c r="G174" s="80">
        <v>0</v>
      </c>
      <c r="H174" s="80">
        <v>0</v>
      </c>
      <c r="I174" s="80">
        <v>0</v>
      </c>
      <c r="J174" s="80">
        <v>0</v>
      </c>
      <c r="K174" s="80">
        <v>0</v>
      </c>
      <c r="L174" s="80">
        <v>500</v>
      </c>
      <c r="M174" s="80">
        <v>0</v>
      </c>
      <c r="N174" s="80">
        <v>1000</v>
      </c>
      <c r="O174" s="81">
        <v>1.7513288207427386E-2</v>
      </c>
      <c r="P174" s="41" t="s">
        <v>162</v>
      </c>
    </row>
    <row r="175" spans="1:16" s="41" customFormat="1" x14ac:dyDescent="0.25">
      <c r="A175" s="79" t="s">
        <v>191</v>
      </c>
      <c r="B175" s="80">
        <v>0</v>
      </c>
      <c r="C175" s="80">
        <v>200</v>
      </c>
      <c r="D175" s="80">
        <v>500</v>
      </c>
      <c r="E175" s="80">
        <v>1980</v>
      </c>
      <c r="F175" s="80">
        <v>560</v>
      </c>
      <c r="G175" s="80">
        <v>5</v>
      </c>
      <c r="H175" s="80">
        <v>1675</v>
      </c>
      <c r="I175" s="80">
        <v>630</v>
      </c>
      <c r="J175" s="80">
        <v>4762.5</v>
      </c>
      <c r="K175" s="80">
        <v>720</v>
      </c>
      <c r="L175" s="80">
        <v>1000</v>
      </c>
      <c r="M175" s="80">
        <v>0</v>
      </c>
      <c r="N175" s="80">
        <v>12032.5</v>
      </c>
      <c r="O175" s="81">
        <v>0.21072864035587002</v>
      </c>
      <c r="P175" s="41">
        <v>0</v>
      </c>
    </row>
    <row r="176" spans="1:16" s="34" customFormat="1" hidden="1" outlineLevel="1" x14ac:dyDescent="0.25">
      <c r="A176" s="85" t="s">
        <v>1</v>
      </c>
      <c r="B176" s="86">
        <v>0</v>
      </c>
      <c r="C176" s="86">
        <v>200</v>
      </c>
      <c r="D176" s="86">
        <v>0</v>
      </c>
      <c r="E176" s="86">
        <v>1325</v>
      </c>
      <c r="F176" s="86">
        <v>60</v>
      </c>
      <c r="G176" s="86">
        <v>5</v>
      </c>
      <c r="H176" s="86">
        <v>50</v>
      </c>
      <c r="I176" s="86">
        <v>5</v>
      </c>
      <c r="J176" s="86">
        <v>3637.5</v>
      </c>
      <c r="K176" s="86">
        <v>5</v>
      </c>
      <c r="L176" s="86">
        <v>1000</v>
      </c>
      <c r="M176" s="86">
        <v>0</v>
      </c>
      <c r="N176" s="86">
        <v>6287.5</v>
      </c>
      <c r="O176" s="87">
        <v>0.11011479960419969</v>
      </c>
      <c r="P176" s="34">
        <v>0</v>
      </c>
    </row>
    <row r="177" spans="1:16" hidden="1" outlineLevel="2" x14ac:dyDescent="0.25">
      <c r="A177" s="74" t="s">
        <v>174</v>
      </c>
      <c r="B177" s="67">
        <v>0</v>
      </c>
      <c r="C177" s="67">
        <v>0</v>
      </c>
      <c r="D177" s="67">
        <v>0</v>
      </c>
      <c r="E177" s="67">
        <v>160</v>
      </c>
      <c r="F177" s="67">
        <v>0</v>
      </c>
      <c r="G177" s="67">
        <v>0</v>
      </c>
      <c r="H177" s="67">
        <v>0</v>
      </c>
      <c r="I177" s="67">
        <v>0</v>
      </c>
      <c r="J177" s="67">
        <v>0</v>
      </c>
      <c r="K177" s="67">
        <v>0</v>
      </c>
      <c r="L177" s="67">
        <v>0</v>
      </c>
      <c r="M177" s="67">
        <v>0</v>
      </c>
      <c r="N177" s="67">
        <v>160</v>
      </c>
      <c r="O177" s="75">
        <v>2.8021261131883817E-3</v>
      </c>
      <c r="P177">
        <v>0</v>
      </c>
    </row>
    <row r="178" spans="1:16" hidden="1" outlineLevel="2" x14ac:dyDescent="0.25">
      <c r="A178" s="74" t="s">
        <v>41</v>
      </c>
      <c r="B178" s="67">
        <v>0</v>
      </c>
      <c r="C178" s="67">
        <v>0</v>
      </c>
      <c r="D178" s="67">
        <v>0</v>
      </c>
      <c r="E178" s="67">
        <v>1050</v>
      </c>
      <c r="F178" s="67">
        <v>0</v>
      </c>
      <c r="G178" s="67">
        <v>0</v>
      </c>
      <c r="H178" s="67">
        <v>0</v>
      </c>
      <c r="I178" s="67">
        <v>0</v>
      </c>
      <c r="J178" s="67">
        <v>1050</v>
      </c>
      <c r="K178" s="67">
        <v>0</v>
      </c>
      <c r="L178" s="67">
        <v>0</v>
      </c>
      <c r="M178" s="67">
        <v>0</v>
      </c>
      <c r="N178" s="67">
        <v>2100</v>
      </c>
      <c r="O178" s="75">
        <v>3.6777905235597506E-2</v>
      </c>
      <c r="P178">
        <v>0</v>
      </c>
    </row>
    <row r="179" spans="1:16" hidden="1" outlineLevel="2" x14ac:dyDescent="0.25">
      <c r="A179" s="74" t="s">
        <v>177</v>
      </c>
      <c r="B179" s="67">
        <v>0</v>
      </c>
      <c r="C179" s="67">
        <v>0</v>
      </c>
      <c r="D179" s="67">
        <v>0</v>
      </c>
      <c r="E179" s="67">
        <v>0</v>
      </c>
      <c r="F179" s="67">
        <v>0</v>
      </c>
      <c r="G179" s="67">
        <v>0</v>
      </c>
      <c r="H179" s="67">
        <v>0</v>
      </c>
      <c r="I179" s="67">
        <v>0</v>
      </c>
      <c r="J179" s="67">
        <v>2500</v>
      </c>
      <c r="K179" s="67">
        <v>0</v>
      </c>
      <c r="L179" s="67">
        <v>0</v>
      </c>
      <c r="M179" s="67">
        <v>0</v>
      </c>
      <c r="N179" s="67">
        <v>2500</v>
      </c>
      <c r="O179" s="75">
        <v>4.3783220518568464E-2</v>
      </c>
      <c r="P179">
        <v>0</v>
      </c>
    </row>
    <row r="180" spans="1:16" hidden="1" outlineLevel="2" x14ac:dyDescent="0.25">
      <c r="A180" s="74" t="s">
        <v>164</v>
      </c>
      <c r="B180" s="67">
        <v>0</v>
      </c>
      <c r="C180" s="67">
        <v>200</v>
      </c>
      <c r="D180" s="67">
        <v>0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  <c r="J180" s="67">
        <v>0</v>
      </c>
      <c r="K180" s="67">
        <v>0</v>
      </c>
      <c r="L180" s="67">
        <v>1000</v>
      </c>
      <c r="M180" s="67">
        <v>0</v>
      </c>
      <c r="N180" s="67">
        <v>1200</v>
      </c>
      <c r="O180" s="75">
        <v>2.1015945848912861E-2</v>
      </c>
      <c r="P180">
        <v>0</v>
      </c>
    </row>
    <row r="181" spans="1:16" hidden="1" outlineLevel="2" x14ac:dyDescent="0.25">
      <c r="A181" s="74" t="s">
        <v>172</v>
      </c>
      <c r="B181" s="67">
        <v>0</v>
      </c>
      <c r="C181" s="67">
        <v>0</v>
      </c>
      <c r="D181" s="67">
        <v>0</v>
      </c>
      <c r="E181" s="67">
        <v>5</v>
      </c>
      <c r="F181" s="67">
        <v>0</v>
      </c>
      <c r="G181" s="67">
        <v>5</v>
      </c>
      <c r="H181" s="67">
        <v>0</v>
      </c>
      <c r="I181" s="67">
        <v>5</v>
      </c>
      <c r="J181" s="67">
        <v>0</v>
      </c>
      <c r="K181" s="67">
        <v>5</v>
      </c>
      <c r="L181" s="67">
        <v>0</v>
      </c>
      <c r="M181" s="67">
        <v>0</v>
      </c>
      <c r="N181" s="67">
        <v>20</v>
      </c>
      <c r="O181" s="75">
        <v>3.5026576414854771E-4</v>
      </c>
      <c r="P181">
        <v>0</v>
      </c>
    </row>
    <row r="182" spans="1:16" hidden="1" outlineLevel="2" x14ac:dyDescent="0.25">
      <c r="A182" s="74" t="s">
        <v>20</v>
      </c>
      <c r="B182" s="67">
        <v>0</v>
      </c>
      <c r="C182" s="67">
        <v>0</v>
      </c>
      <c r="D182" s="67">
        <v>0</v>
      </c>
      <c r="E182" s="67">
        <v>110</v>
      </c>
      <c r="F182" s="67">
        <v>0</v>
      </c>
      <c r="G182" s="67">
        <v>0</v>
      </c>
      <c r="H182" s="67">
        <v>0</v>
      </c>
      <c r="I182" s="67">
        <v>0</v>
      </c>
      <c r="J182" s="67">
        <v>0</v>
      </c>
      <c r="K182" s="67">
        <v>0</v>
      </c>
      <c r="L182" s="67">
        <v>0</v>
      </c>
      <c r="M182" s="67">
        <v>0</v>
      </c>
      <c r="N182" s="67">
        <v>110</v>
      </c>
      <c r="O182" s="75">
        <v>1.9264617028170125E-3</v>
      </c>
      <c r="P182">
        <v>0</v>
      </c>
    </row>
    <row r="183" spans="1:16" hidden="1" outlineLevel="2" x14ac:dyDescent="0.25">
      <c r="A183" s="74" t="s">
        <v>21</v>
      </c>
      <c r="B183" s="67">
        <v>0</v>
      </c>
      <c r="C183" s="67">
        <v>0</v>
      </c>
      <c r="D183" s="67">
        <v>0</v>
      </c>
      <c r="E183" s="67">
        <v>0</v>
      </c>
      <c r="F183" s="67">
        <v>60</v>
      </c>
      <c r="G183" s="67">
        <v>0</v>
      </c>
      <c r="H183" s="67">
        <v>0</v>
      </c>
      <c r="I183" s="67">
        <v>0</v>
      </c>
      <c r="J183" s="67">
        <v>0</v>
      </c>
      <c r="K183" s="67">
        <v>0</v>
      </c>
      <c r="L183" s="67">
        <v>0</v>
      </c>
      <c r="M183" s="67">
        <v>0</v>
      </c>
      <c r="N183" s="67">
        <v>60</v>
      </c>
      <c r="O183" s="75">
        <v>1.0507972924456432E-3</v>
      </c>
      <c r="P183">
        <v>0</v>
      </c>
    </row>
    <row r="184" spans="1:16" hidden="1" outlineLevel="2" x14ac:dyDescent="0.25">
      <c r="A184" s="74" t="s">
        <v>22</v>
      </c>
      <c r="B184" s="67">
        <v>0</v>
      </c>
      <c r="C184" s="67">
        <v>0</v>
      </c>
      <c r="D184" s="67">
        <v>0</v>
      </c>
      <c r="E184" s="67">
        <v>0</v>
      </c>
      <c r="F184" s="67">
        <v>0</v>
      </c>
      <c r="G184" s="67">
        <v>0</v>
      </c>
      <c r="H184" s="67">
        <v>50</v>
      </c>
      <c r="I184" s="67">
        <v>0</v>
      </c>
      <c r="J184" s="67">
        <v>0</v>
      </c>
      <c r="K184" s="67">
        <v>0</v>
      </c>
      <c r="L184" s="67">
        <v>0</v>
      </c>
      <c r="M184" s="67">
        <v>0</v>
      </c>
      <c r="N184" s="67">
        <v>50</v>
      </c>
      <c r="O184" s="75">
        <v>8.7566441037136933E-4</v>
      </c>
      <c r="P184">
        <v>0</v>
      </c>
    </row>
    <row r="185" spans="1:16" hidden="1" outlineLevel="2" x14ac:dyDescent="0.25">
      <c r="A185" s="74" t="s">
        <v>22</v>
      </c>
      <c r="B185" s="67">
        <v>0</v>
      </c>
      <c r="C185" s="67">
        <v>0</v>
      </c>
      <c r="D185" s="67">
        <v>0</v>
      </c>
      <c r="E185" s="67">
        <v>0</v>
      </c>
      <c r="F185" s="67">
        <v>0</v>
      </c>
      <c r="G185" s="67">
        <v>0</v>
      </c>
      <c r="H185" s="67">
        <v>0</v>
      </c>
      <c r="I185" s="67">
        <v>0</v>
      </c>
      <c r="J185" s="67">
        <v>87.5</v>
      </c>
      <c r="K185" s="67">
        <v>0</v>
      </c>
      <c r="L185" s="67">
        <v>0</v>
      </c>
      <c r="M185" s="67">
        <v>0</v>
      </c>
      <c r="N185" s="67">
        <v>87.5</v>
      </c>
      <c r="O185" s="75">
        <v>1.5324127181498962E-3</v>
      </c>
      <c r="P185">
        <v>0</v>
      </c>
    </row>
    <row r="186" spans="1:16" s="34" customFormat="1" hidden="1" outlineLevel="1" collapsed="1" x14ac:dyDescent="0.25">
      <c r="A186" s="85" t="s">
        <v>24</v>
      </c>
      <c r="B186" s="86">
        <v>0</v>
      </c>
      <c r="C186" s="86">
        <v>0</v>
      </c>
      <c r="D186" s="86">
        <v>500</v>
      </c>
      <c r="E186" s="86">
        <v>0</v>
      </c>
      <c r="F186" s="86">
        <v>500</v>
      </c>
      <c r="G186" s="86">
        <v>0</v>
      </c>
      <c r="H186" s="86">
        <v>625</v>
      </c>
      <c r="I186" s="86">
        <v>625</v>
      </c>
      <c r="J186" s="86">
        <v>1125</v>
      </c>
      <c r="K186" s="86">
        <v>625</v>
      </c>
      <c r="L186" s="86">
        <v>0</v>
      </c>
      <c r="M186" s="86">
        <v>0</v>
      </c>
      <c r="N186" s="86">
        <v>4000</v>
      </c>
      <c r="O186" s="87">
        <v>7.0053152829709545E-2</v>
      </c>
      <c r="P186" s="34">
        <v>0</v>
      </c>
    </row>
    <row r="187" spans="1:16" hidden="1" outlineLevel="2" x14ac:dyDescent="0.25">
      <c r="A187" s="74" t="s">
        <v>180</v>
      </c>
      <c r="B187" s="67">
        <v>0</v>
      </c>
      <c r="C187" s="67">
        <v>0</v>
      </c>
      <c r="D187" s="67">
        <v>500</v>
      </c>
      <c r="E187" s="67">
        <v>0</v>
      </c>
      <c r="F187" s="67">
        <v>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67">
        <v>0</v>
      </c>
      <c r="N187" s="67">
        <v>500</v>
      </c>
      <c r="O187" s="75">
        <v>8.7566441037136931E-3</v>
      </c>
      <c r="P187">
        <v>0</v>
      </c>
    </row>
    <row r="188" spans="1:16" hidden="1" outlineLevel="2" x14ac:dyDescent="0.25">
      <c r="A188" s="74" t="s">
        <v>25</v>
      </c>
      <c r="B188" s="67">
        <v>0</v>
      </c>
      <c r="C188" s="67">
        <v>0</v>
      </c>
      <c r="D188" s="67">
        <v>0</v>
      </c>
      <c r="E188" s="67">
        <v>0</v>
      </c>
      <c r="F188" s="67">
        <v>0</v>
      </c>
      <c r="G188" s="67">
        <v>0</v>
      </c>
      <c r="H188" s="67">
        <v>625</v>
      </c>
      <c r="I188" s="67">
        <v>625</v>
      </c>
      <c r="J188" s="67">
        <v>625</v>
      </c>
      <c r="K188" s="67">
        <v>625</v>
      </c>
      <c r="L188" s="67">
        <v>0</v>
      </c>
      <c r="M188" s="67">
        <v>0</v>
      </c>
      <c r="N188" s="67">
        <v>2500</v>
      </c>
      <c r="O188" s="75">
        <v>4.3783220518568464E-2</v>
      </c>
      <c r="P188">
        <v>0</v>
      </c>
    </row>
    <row r="189" spans="1:16" hidden="1" outlineLevel="2" x14ac:dyDescent="0.25">
      <c r="A189" s="74" t="s">
        <v>25</v>
      </c>
      <c r="B189" s="67">
        <v>0</v>
      </c>
      <c r="C189" s="67">
        <v>0</v>
      </c>
      <c r="D189" s="67">
        <v>0</v>
      </c>
      <c r="E189" s="67">
        <v>0</v>
      </c>
      <c r="F189" s="67">
        <v>500</v>
      </c>
      <c r="G189" s="67">
        <v>0</v>
      </c>
      <c r="H189" s="67">
        <v>0</v>
      </c>
      <c r="I189" s="67">
        <v>0</v>
      </c>
      <c r="J189" s="67">
        <v>500</v>
      </c>
      <c r="K189" s="67">
        <v>0</v>
      </c>
      <c r="L189" s="67">
        <v>0</v>
      </c>
      <c r="M189" s="67">
        <v>0</v>
      </c>
      <c r="N189" s="67">
        <v>1000</v>
      </c>
      <c r="O189" s="75">
        <v>1.7513288207427386E-2</v>
      </c>
      <c r="P189">
        <v>0</v>
      </c>
    </row>
    <row r="190" spans="1:16" s="34" customFormat="1" hidden="1" outlineLevel="1" collapsed="1" x14ac:dyDescent="0.25">
      <c r="A190" s="85" t="s">
        <v>27</v>
      </c>
      <c r="B190" s="86">
        <v>0</v>
      </c>
      <c r="C190" s="86">
        <v>0</v>
      </c>
      <c r="D190" s="86">
        <v>0</v>
      </c>
      <c r="E190" s="86">
        <v>370</v>
      </c>
      <c r="F190" s="86">
        <v>0</v>
      </c>
      <c r="G190" s="86">
        <v>0</v>
      </c>
      <c r="H190" s="86">
        <v>0</v>
      </c>
      <c r="I190" s="86">
        <v>0</v>
      </c>
      <c r="J190" s="86">
        <v>0</v>
      </c>
      <c r="K190" s="86">
        <v>0</v>
      </c>
      <c r="L190" s="86">
        <v>0</v>
      </c>
      <c r="M190" s="86">
        <v>0</v>
      </c>
      <c r="N190" s="86">
        <v>370</v>
      </c>
      <c r="O190" s="87">
        <v>6.479916636748133E-3</v>
      </c>
      <c r="P190" s="34">
        <v>0</v>
      </c>
    </row>
    <row r="191" spans="1:16" hidden="1" outlineLevel="2" x14ac:dyDescent="0.25">
      <c r="A191" s="74" t="s">
        <v>28</v>
      </c>
      <c r="B191" s="67">
        <v>0</v>
      </c>
      <c r="C191" s="67">
        <v>0</v>
      </c>
      <c r="D191" s="67">
        <v>0</v>
      </c>
      <c r="E191" s="67">
        <v>370</v>
      </c>
      <c r="F191" s="67">
        <v>0</v>
      </c>
      <c r="G191" s="67">
        <v>0</v>
      </c>
      <c r="H191" s="67">
        <v>0</v>
      </c>
      <c r="I191" s="67">
        <v>0</v>
      </c>
      <c r="J191" s="67">
        <v>0</v>
      </c>
      <c r="K191" s="67">
        <v>0</v>
      </c>
      <c r="L191" s="67">
        <v>0</v>
      </c>
      <c r="M191" s="67">
        <v>0</v>
      </c>
      <c r="N191" s="67">
        <v>370</v>
      </c>
      <c r="O191" s="75">
        <v>6.479916636748133E-3</v>
      </c>
      <c r="P191">
        <v>0</v>
      </c>
    </row>
    <row r="192" spans="1:16" s="34" customFormat="1" hidden="1" outlineLevel="1" collapsed="1" x14ac:dyDescent="0.25">
      <c r="A192" s="85" t="s">
        <v>15</v>
      </c>
      <c r="B192" s="86">
        <v>0</v>
      </c>
      <c r="C192" s="86">
        <v>0</v>
      </c>
      <c r="D192" s="86">
        <v>0</v>
      </c>
      <c r="E192" s="86">
        <v>285</v>
      </c>
      <c r="F192" s="86"/>
      <c r="G192" s="86">
        <v>0</v>
      </c>
      <c r="H192" s="86">
        <v>0</v>
      </c>
      <c r="I192" s="86">
        <v>0</v>
      </c>
      <c r="J192" s="86">
        <v>0</v>
      </c>
      <c r="K192" s="86">
        <v>90</v>
      </c>
      <c r="L192" s="86"/>
      <c r="M192" s="86">
        <v>0</v>
      </c>
      <c r="N192" s="86">
        <v>375</v>
      </c>
      <c r="O192" s="87">
        <v>6.5674830777852694E-3</v>
      </c>
      <c r="P192" s="34">
        <v>0</v>
      </c>
    </row>
    <row r="193" spans="1:16" hidden="1" outlineLevel="2" x14ac:dyDescent="0.25">
      <c r="A193" s="74" t="s">
        <v>23</v>
      </c>
      <c r="B193" s="67">
        <v>0</v>
      </c>
      <c r="C193" s="67">
        <v>0</v>
      </c>
      <c r="D193" s="67">
        <v>0</v>
      </c>
      <c r="E193" s="92">
        <v>285</v>
      </c>
      <c r="F193" s="67"/>
      <c r="G193" s="67">
        <v>0</v>
      </c>
      <c r="H193" s="67">
        <v>0</v>
      </c>
      <c r="I193" s="67">
        <v>0</v>
      </c>
      <c r="J193" s="67">
        <v>0</v>
      </c>
      <c r="K193" s="92">
        <v>90</v>
      </c>
      <c r="L193" s="67"/>
      <c r="M193" s="67">
        <v>0</v>
      </c>
      <c r="N193" s="67">
        <v>375</v>
      </c>
      <c r="O193" s="75">
        <v>6.5674830777852694E-3</v>
      </c>
      <c r="P193">
        <v>0</v>
      </c>
    </row>
    <row r="194" spans="1:16" s="34" customFormat="1" hidden="1" outlineLevel="1" collapsed="1" x14ac:dyDescent="0.25">
      <c r="A194" s="85" t="s">
        <v>178</v>
      </c>
      <c r="B194" s="86">
        <v>0</v>
      </c>
      <c r="C194" s="86">
        <v>0</v>
      </c>
      <c r="D194" s="86">
        <v>0</v>
      </c>
      <c r="E194" s="86">
        <v>0</v>
      </c>
      <c r="F194" s="86">
        <v>0</v>
      </c>
      <c r="G194" s="86">
        <v>0</v>
      </c>
      <c r="H194" s="86">
        <v>1000</v>
      </c>
      <c r="I194" s="86">
        <v>0</v>
      </c>
      <c r="J194" s="86">
        <v>0</v>
      </c>
      <c r="K194" s="86">
        <v>0</v>
      </c>
      <c r="L194" s="86">
        <v>0</v>
      </c>
      <c r="M194" s="86">
        <v>0</v>
      </c>
      <c r="N194" s="86">
        <v>1000</v>
      </c>
      <c r="O194" s="87">
        <v>1.7513288207427386E-2</v>
      </c>
      <c r="P194" s="34">
        <v>0</v>
      </c>
    </row>
    <row r="195" spans="1:16" hidden="1" outlineLevel="2" x14ac:dyDescent="0.25">
      <c r="A195" s="74" t="s">
        <v>174</v>
      </c>
      <c r="B195" s="67">
        <v>0</v>
      </c>
      <c r="C195" s="67">
        <v>0</v>
      </c>
      <c r="D195" s="67">
        <v>0</v>
      </c>
      <c r="E195" s="67">
        <v>0</v>
      </c>
      <c r="F195" s="67">
        <v>0</v>
      </c>
      <c r="G195" s="67">
        <v>0</v>
      </c>
      <c r="H195" s="67">
        <v>1000</v>
      </c>
      <c r="I195" s="67">
        <v>0</v>
      </c>
      <c r="J195" s="67">
        <v>0</v>
      </c>
      <c r="K195" s="67">
        <v>0</v>
      </c>
      <c r="L195" s="67">
        <v>0</v>
      </c>
      <c r="M195" s="67">
        <v>0</v>
      </c>
      <c r="N195" s="67">
        <v>1000</v>
      </c>
      <c r="O195" s="75">
        <v>1.7513288207427386E-2</v>
      </c>
      <c r="P195">
        <v>0</v>
      </c>
    </row>
    <row r="196" spans="1:16" collapsed="1" x14ac:dyDescent="0.25">
      <c r="A196" s="74" t="s">
        <v>192</v>
      </c>
      <c r="B196" s="67">
        <v>30</v>
      </c>
      <c r="C196" s="67">
        <v>30</v>
      </c>
      <c r="D196" s="67">
        <v>50</v>
      </c>
      <c r="E196" s="67">
        <v>50</v>
      </c>
      <c r="F196" s="67">
        <v>50</v>
      </c>
      <c r="G196" s="67">
        <v>50</v>
      </c>
      <c r="H196" s="67">
        <v>50</v>
      </c>
      <c r="I196" s="67">
        <v>50</v>
      </c>
      <c r="J196" s="67">
        <v>50</v>
      </c>
      <c r="K196" s="67">
        <v>50</v>
      </c>
      <c r="L196" s="67">
        <v>50</v>
      </c>
      <c r="M196" s="67">
        <v>50</v>
      </c>
      <c r="N196" s="67">
        <v>560</v>
      </c>
      <c r="O196" s="75">
        <v>9.8074413961593363E-3</v>
      </c>
      <c r="P196">
        <v>0</v>
      </c>
    </row>
    <row r="197" spans="1:16" hidden="1" outlineLevel="1" x14ac:dyDescent="0.25">
      <c r="A197" s="74" t="s">
        <v>35</v>
      </c>
      <c r="B197" s="67">
        <v>30</v>
      </c>
      <c r="C197" s="67">
        <v>30</v>
      </c>
      <c r="D197" s="67">
        <v>30</v>
      </c>
      <c r="E197" s="67">
        <v>30</v>
      </c>
      <c r="F197" s="67">
        <v>30</v>
      </c>
      <c r="G197" s="67">
        <v>30</v>
      </c>
      <c r="H197" s="67">
        <v>30</v>
      </c>
      <c r="I197" s="67">
        <v>30</v>
      </c>
      <c r="J197" s="67">
        <v>30</v>
      </c>
      <c r="K197" s="67">
        <v>30</v>
      </c>
      <c r="L197" s="67">
        <v>30</v>
      </c>
      <c r="M197" s="67">
        <v>30</v>
      </c>
      <c r="N197" s="67">
        <v>360</v>
      </c>
      <c r="O197" s="75">
        <v>6.3047837546738586E-3</v>
      </c>
      <c r="P197" t="s">
        <v>36</v>
      </c>
    </row>
    <row r="198" spans="1:16" hidden="1" outlineLevel="1" x14ac:dyDescent="0.25">
      <c r="A198" s="74" t="s">
        <v>128</v>
      </c>
      <c r="B198" s="67">
        <v>0</v>
      </c>
      <c r="C198" s="67">
        <v>0</v>
      </c>
      <c r="D198" s="67">
        <v>20</v>
      </c>
      <c r="E198" s="67">
        <v>20</v>
      </c>
      <c r="F198" s="67">
        <v>20</v>
      </c>
      <c r="G198" s="67">
        <v>20</v>
      </c>
      <c r="H198" s="67">
        <v>20</v>
      </c>
      <c r="I198" s="67">
        <v>20</v>
      </c>
      <c r="J198" s="67">
        <v>20</v>
      </c>
      <c r="K198" s="67">
        <v>20</v>
      </c>
      <c r="L198" s="67">
        <v>20</v>
      </c>
      <c r="M198" s="67">
        <v>20</v>
      </c>
      <c r="N198" s="67">
        <v>200</v>
      </c>
      <c r="O198" s="75">
        <v>3.5026576414854773E-3</v>
      </c>
      <c r="P198" t="s">
        <v>129</v>
      </c>
    </row>
    <row r="199" spans="1:16" s="42" customFormat="1" collapsed="1" x14ac:dyDescent="0.25">
      <c r="A199" s="82" t="s">
        <v>193</v>
      </c>
      <c r="B199" s="83">
        <v>643</v>
      </c>
      <c r="C199" s="83">
        <v>100</v>
      </c>
      <c r="D199" s="83">
        <v>1175</v>
      </c>
      <c r="E199" s="83">
        <v>210</v>
      </c>
      <c r="F199" s="83">
        <v>305</v>
      </c>
      <c r="G199" s="83">
        <v>1740</v>
      </c>
      <c r="H199" s="83">
        <v>375</v>
      </c>
      <c r="I199" s="83">
        <v>160</v>
      </c>
      <c r="J199" s="83">
        <v>270</v>
      </c>
      <c r="K199" s="83">
        <v>240</v>
      </c>
      <c r="L199" s="83">
        <v>225</v>
      </c>
      <c r="M199" s="83">
        <v>2740</v>
      </c>
      <c r="N199" s="83">
        <v>8183</v>
      </c>
      <c r="O199" s="84">
        <v>0.1433112374013783</v>
      </c>
      <c r="P199" s="42">
        <v>0</v>
      </c>
    </row>
    <row r="200" spans="1:16" s="34" customFormat="1" hidden="1" outlineLevel="1" x14ac:dyDescent="0.25">
      <c r="A200" s="85" t="s">
        <v>46</v>
      </c>
      <c r="B200" s="86">
        <v>498</v>
      </c>
      <c r="C200" s="86">
        <v>0</v>
      </c>
      <c r="D200" s="86">
        <v>325</v>
      </c>
      <c r="E200" s="86">
        <v>210</v>
      </c>
      <c r="F200" s="86">
        <v>180</v>
      </c>
      <c r="G200" s="86">
        <v>1740</v>
      </c>
      <c r="H200" s="86">
        <v>375</v>
      </c>
      <c r="I200" s="86">
        <v>160</v>
      </c>
      <c r="J200" s="86">
        <v>270</v>
      </c>
      <c r="K200" s="86">
        <v>240</v>
      </c>
      <c r="L200" s="86">
        <v>225</v>
      </c>
      <c r="M200" s="86">
        <v>340</v>
      </c>
      <c r="N200" s="86">
        <v>4563</v>
      </c>
      <c r="O200" s="87">
        <v>7.9913134090491167E-2</v>
      </c>
      <c r="P200" s="34">
        <v>0</v>
      </c>
    </row>
    <row r="201" spans="1:16" hidden="1" outlineLevel="2" x14ac:dyDescent="0.25">
      <c r="A201" s="74" t="s">
        <v>116</v>
      </c>
      <c r="B201" s="67">
        <v>204</v>
      </c>
      <c r="C201" s="67">
        <v>0</v>
      </c>
      <c r="D201" s="67">
        <v>0</v>
      </c>
      <c r="E201" s="67">
        <v>0</v>
      </c>
      <c r="F201" s="67">
        <v>0</v>
      </c>
      <c r="G201" s="67">
        <v>0</v>
      </c>
      <c r="H201" s="67">
        <v>0</v>
      </c>
      <c r="I201" s="67">
        <v>0</v>
      </c>
      <c r="J201" s="67">
        <v>0</v>
      </c>
      <c r="K201" s="67">
        <v>0</v>
      </c>
      <c r="L201" s="67">
        <v>0</v>
      </c>
      <c r="M201" s="67">
        <v>0</v>
      </c>
      <c r="N201" s="67">
        <v>204</v>
      </c>
      <c r="O201" s="75">
        <v>3.5727107943151868E-3</v>
      </c>
    </row>
    <row r="202" spans="1:16" hidden="1" outlineLevel="2" x14ac:dyDescent="0.25">
      <c r="A202" s="74" t="s">
        <v>47</v>
      </c>
      <c r="B202" s="67">
        <v>0</v>
      </c>
      <c r="C202" s="67">
        <v>0</v>
      </c>
      <c r="D202" s="67">
        <v>325</v>
      </c>
      <c r="E202" s="67">
        <v>210</v>
      </c>
      <c r="F202" s="67">
        <v>180</v>
      </c>
      <c r="G202" s="67">
        <v>240</v>
      </c>
      <c r="H202" s="67">
        <v>375</v>
      </c>
      <c r="I202" s="67">
        <v>160</v>
      </c>
      <c r="J202" s="67">
        <v>270</v>
      </c>
      <c r="K202" s="67">
        <v>240</v>
      </c>
      <c r="L202" s="67">
        <v>225</v>
      </c>
      <c r="M202" s="67">
        <v>340</v>
      </c>
      <c r="N202" s="67">
        <v>2565</v>
      </c>
      <c r="O202" s="75">
        <v>4.4921584252051242E-2</v>
      </c>
    </row>
    <row r="203" spans="1:16" hidden="1" outlineLevel="2" x14ac:dyDescent="0.25">
      <c r="A203" s="74" t="s">
        <v>47</v>
      </c>
      <c r="B203" s="67">
        <v>0</v>
      </c>
      <c r="C203" s="67">
        <v>0</v>
      </c>
      <c r="D203" s="67">
        <v>0</v>
      </c>
      <c r="E203" s="67">
        <v>0</v>
      </c>
      <c r="F203" s="67">
        <v>0</v>
      </c>
      <c r="G203" s="67">
        <v>1500</v>
      </c>
      <c r="H203" s="67">
        <v>0</v>
      </c>
      <c r="I203" s="67">
        <v>0</v>
      </c>
      <c r="J203" s="67">
        <v>0</v>
      </c>
      <c r="K203" s="67">
        <v>0</v>
      </c>
      <c r="L203" s="67">
        <v>0</v>
      </c>
      <c r="M203" s="67">
        <v>0</v>
      </c>
      <c r="N203" s="67">
        <v>1500</v>
      </c>
      <c r="O203" s="75">
        <v>2.6269932311141077E-2</v>
      </c>
    </row>
    <row r="204" spans="1:16" hidden="1" outlineLevel="2" x14ac:dyDescent="0.25">
      <c r="A204" s="74" t="s">
        <v>47</v>
      </c>
      <c r="B204" s="67">
        <v>282</v>
      </c>
      <c r="C204" s="67">
        <v>0</v>
      </c>
      <c r="D204" s="67">
        <v>0</v>
      </c>
      <c r="E204" s="67">
        <v>0</v>
      </c>
      <c r="F204" s="67">
        <v>0</v>
      </c>
      <c r="G204" s="67">
        <v>0</v>
      </c>
      <c r="H204" s="67">
        <v>0</v>
      </c>
      <c r="I204" s="67">
        <v>0</v>
      </c>
      <c r="J204" s="67">
        <v>0</v>
      </c>
      <c r="K204" s="67">
        <v>0</v>
      </c>
      <c r="L204" s="67">
        <v>0</v>
      </c>
      <c r="M204" s="67">
        <v>0</v>
      </c>
      <c r="N204" s="67">
        <v>282</v>
      </c>
      <c r="O204" s="75">
        <v>4.9387472744945229E-3</v>
      </c>
    </row>
    <row r="205" spans="1:16" hidden="1" outlineLevel="2" x14ac:dyDescent="0.25">
      <c r="A205" s="74" t="s">
        <v>119</v>
      </c>
      <c r="B205" s="67">
        <v>12</v>
      </c>
      <c r="C205" s="67">
        <v>0</v>
      </c>
      <c r="D205" s="67">
        <v>0</v>
      </c>
      <c r="E205" s="67">
        <v>0</v>
      </c>
      <c r="F205" s="67">
        <v>0</v>
      </c>
      <c r="G205" s="67">
        <v>0</v>
      </c>
      <c r="H205" s="67">
        <v>0</v>
      </c>
      <c r="I205" s="67">
        <v>0</v>
      </c>
      <c r="J205" s="67">
        <v>0</v>
      </c>
      <c r="K205" s="67">
        <v>0</v>
      </c>
      <c r="L205" s="67">
        <v>0</v>
      </c>
      <c r="M205" s="67">
        <v>0</v>
      </c>
      <c r="N205" s="67">
        <v>12</v>
      </c>
      <c r="O205" s="75">
        <v>2.1015945848912863E-4</v>
      </c>
    </row>
    <row r="206" spans="1:16" s="34" customFormat="1" hidden="1" outlineLevel="1" collapsed="1" x14ac:dyDescent="0.25">
      <c r="A206" s="85" t="s">
        <v>40</v>
      </c>
      <c r="B206" s="86">
        <v>0</v>
      </c>
      <c r="C206" s="86">
        <v>0</v>
      </c>
      <c r="D206" s="86">
        <v>750</v>
      </c>
      <c r="E206" s="86">
        <v>0</v>
      </c>
      <c r="F206" s="86">
        <v>0</v>
      </c>
      <c r="G206" s="86">
        <v>0</v>
      </c>
      <c r="H206" s="86">
        <v>0</v>
      </c>
      <c r="I206" s="86">
        <v>0</v>
      </c>
      <c r="J206" s="86">
        <v>0</v>
      </c>
      <c r="K206" s="86">
        <v>0</v>
      </c>
      <c r="L206" s="86">
        <v>0</v>
      </c>
      <c r="M206" s="86">
        <v>0</v>
      </c>
      <c r="N206" s="86">
        <v>750</v>
      </c>
      <c r="O206" s="87">
        <v>1.3134966155570539E-2</v>
      </c>
    </row>
    <row r="207" spans="1:16" hidden="1" outlineLevel="2" x14ac:dyDescent="0.25">
      <c r="A207" s="74" t="s">
        <v>47</v>
      </c>
      <c r="B207" s="67">
        <v>0</v>
      </c>
      <c r="C207" s="67">
        <v>0</v>
      </c>
      <c r="D207" s="67">
        <v>750</v>
      </c>
      <c r="E207" s="67">
        <v>0</v>
      </c>
      <c r="F207" s="67">
        <v>0</v>
      </c>
      <c r="G207" s="67">
        <v>0</v>
      </c>
      <c r="H207" s="67">
        <v>0</v>
      </c>
      <c r="I207" s="67">
        <v>0</v>
      </c>
      <c r="J207" s="67">
        <v>0</v>
      </c>
      <c r="K207" s="67">
        <v>0</v>
      </c>
      <c r="L207" s="67">
        <v>0</v>
      </c>
      <c r="M207" s="67">
        <v>0</v>
      </c>
      <c r="N207" s="67">
        <v>750</v>
      </c>
      <c r="O207" s="75">
        <v>1.3134966155570539E-2</v>
      </c>
    </row>
    <row r="208" spans="1:16" s="34" customFormat="1" hidden="1" outlineLevel="1" collapsed="1" x14ac:dyDescent="0.25">
      <c r="A208" s="85" t="s">
        <v>121</v>
      </c>
      <c r="B208" s="86">
        <v>145</v>
      </c>
      <c r="C208" s="86">
        <v>100</v>
      </c>
      <c r="D208" s="86">
        <v>100</v>
      </c>
      <c r="E208" s="86">
        <v>0</v>
      </c>
      <c r="F208" s="86">
        <v>0</v>
      </c>
      <c r="G208" s="86">
        <v>0</v>
      </c>
      <c r="H208" s="86">
        <v>0</v>
      </c>
      <c r="I208" s="86">
        <v>0</v>
      </c>
      <c r="J208" s="86">
        <v>0</v>
      </c>
      <c r="K208" s="86">
        <v>0</v>
      </c>
      <c r="L208" s="86">
        <v>0</v>
      </c>
      <c r="M208" s="86">
        <v>0</v>
      </c>
      <c r="N208" s="86">
        <v>345</v>
      </c>
      <c r="O208" s="87">
        <v>6.0420844315624478E-3</v>
      </c>
    </row>
    <row r="209" spans="1:16" hidden="1" outlineLevel="2" x14ac:dyDescent="0.25">
      <c r="A209" s="74" t="s">
        <v>122</v>
      </c>
      <c r="B209" s="67">
        <v>50</v>
      </c>
      <c r="C209" s="67">
        <v>100</v>
      </c>
      <c r="D209" s="67">
        <v>100</v>
      </c>
      <c r="E209" s="67">
        <v>0</v>
      </c>
      <c r="F209" s="67">
        <v>0</v>
      </c>
      <c r="G209" s="67">
        <v>0</v>
      </c>
      <c r="H209" s="67">
        <v>0</v>
      </c>
      <c r="I209" s="67">
        <v>0</v>
      </c>
      <c r="J209" s="67">
        <v>0</v>
      </c>
      <c r="K209" s="67">
        <v>0</v>
      </c>
      <c r="L209" s="67">
        <v>0</v>
      </c>
      <c r="M209" s="67">
        <v>0</v>
      </c>
      <c r="N209" s="67">
        <v>250</v>
      </c>
      <c r="O209" s="75">
        <v>4.3783220518568465E-3</v>
      </c>
    </row>
    <row r="210" spans="1:16" hidden="1" outlineLevel="2" x14ac:dyDescent="0.25">
      <c r="A210" s="74" t="s">
        <v>123</v>
      </c>
      <c r="B210" s="67">
        <v>95</v>
      </c>
      <c r="C210" s="67">
        <v>0</v>
      </c>
      <c r="D210" s="67">
        <v>0</v>
      </c>
      <c r="E210" s="67">
        <v>0</v>
      </c>
      <c r="F210" s="67">
        <v>0</v>
      </c>
      <c r="G210" s="67">
        <v>0</v>
      </c>
      <c r="H210" s="67">
        <v>0</v>
      </c>
      <c r="I210" s="67">
        <v>0</v>
      </c>
      <c r="J210" s="67">
        <v>0</v>
      </c>
      <c r="K210" s="67">
        <v>0</v>
      </c>
      <c r="L210" s="67">
        <v>0</v>
      </c>
      <c r="M210" s="67">
        <v>0</v>
      </c>
      <c r="N210" s="67">
        <v>95</v>
      </c>
      <c r="O210" s="75">
        <v>1.6637623797056016E-3</v>
      </c>
    </row>
    <row r="211" spans="1:16" s="34" customFormat="1" hidden="1" outlineLevel="1" collapsed="1" x14ac:dyDescent="0.25">
      <c r="A211" s="85" t="s">
        <v>65</v>
      </c>
      <c r="B211" s="86">
        <v>0</v>
      </c>
      <c r="C211" s="86">
        <v>0</v>
      </c>
      <c r="D211" s="86">
        <v>0</v>
      </c>
      <c r="E211" s="86">
        <v>0</v>
      </c>
      <c r="F211" s="86">
        <v>125</v>
      </c>
      <c r="G211" s="86">
        <v>0</v>
      </c>
      <c r="H211" s="86">
        <v>0</v>
      </c>
      <c r="I211" s="86">
        <v>0</v>
      </c>
      <c r="J211" s="86">
        <v>0</v>
      </c>
      <c r="K211" s="86">
        <v>0</v>
      </c>
      <c r="L211" s="86">
        <v>0</v>
      </c>
      <c r="M211" s="86">
        <v>2400</v>
      </c>
      <c r="N211" s="86">
        <v>2525</v>
      </c>
      <c r="O211" s="87">
        <v>4.4221052723754151E-2</v>
      </c>
    </row>
    <row r="212" spans="1:16" hidden="1" outlineLevel="1" x14ac:dyDescent="0.25">
      <c r="A212" s="74" t="s">
        <v>126</v>
      </c>
      <c r="B212" s="67">
        <v>0</v>
      </c>
      <c r="C212" s="67">
        <v>0</v>
      </c>
      <c r="D212" s="67">
        <v>0</v>
      </c>
      <c r="E212" s="67">
        <v>0</v>
      </c>
      <c r="F212" s="67">
        <v>0</v>
      </c>
      <c r="G212" s="67">
        <v>0</v>
      </c>
      <c r="H212" s="67">
        <v>0</v>
      </c>
      <c r="I212" s="67">
        <v>0</v>
      </c>
      <c r="J212" s="67">
        <v>0</v>
      </c>
      <c r="K212" s="67">
        <v>0</v>
      </c>
      <c r="L212" s="67">
        <v>0</v>
      </c>
      <c r="M212" s="67">
        <v>2400</v>
      </c>
      <c r="N212" s="67">
        <v>2400</v>
      </c>
      <c r="O212" s="75">
        <v>4.2031891697825723E-2</v>
      </c>
    </row>
    <row r="213" spans="1:16" s="17" customFormat="1" hidden="1" outlineLevel="1" x14ac:dyDescent="0.25">
      <c r="A213" s="74" t="s">
        <v>223</v>
      </c>
      <c r="B213" s="130">
        <v>0</v>
      </c>
      <c r="C213" s="130">
        <v>0</v>
      </c>
      <c r="D213" s="130">
        <v>0</v>
      </c>
      <c r="E213" s="130">
        <v>0</v>
      </c>
      <c r="F213" s="130">
        <v>0</v>
      </c>
      <c r="G213" s="130">
        <v>0</v>
      </c>
      <c r="H213" s="130">
        <v>0</v>
      </c>
      <c r="I213" s="130">
        <v>0</v>
      </c>
      <c r="J213" s="130">
        <v>0</v>
      </c>
      <c r="K213" s="130">
        <v>0</v>
      </c>
      <c r="L213" s="130">
        <v>0</v>
      </c>
      <c r="M213" s="130">
        <v>0</v>
      </c>
      <c r="N213" s="130">
        <v>0</v>
      </c>
      <c r="O213" s="75">
        <v>0</v>
      </c>
    </row>
    <row r="214" spans="1:16" s="17" customFormat="1" hidden="1" outlineLevel="1" x14ac:dyDescent="0.25">
      <c r="A214" s="74" t="s">
        <v>123</v>
      </c>
      <c r="B214" s="130">
        <v>0</v>
      </c>
      <c r="C214" s="130">
        <v>0</v>
      </c>
      <c r="D214" s="130">
        <v>0</v>
      </c>
      <c r="E214" s="130">
        <v>0</v>
      </c>
      <c r="F214" s="130">
        <v>0</v>
      </c>
      <c r="G214" s="130">
        <v>0</v>
      </c>
      <c r="H214" s="130">
        <v>0</v>
      </c>
      <c r="I214" s="130">
        <v>0</v>
      </c>
      <c r="J214" s="130">
        <v>0</v>
      </c>
      <c r="K214" s="130">
        <v>0</v>
      </c>
      <c r="L214" s="130">
        <v>0</v>
      </c>
      <c r="M214" s="130">
        <v>0</v>
      </c>
      <c r="N214" s="130">
        <v>0</v>
      </c>
      <c r="O214" s="75">
        <v>0</v>
      </c>
    </row>
    <row r="215" spans="1:16" hidden="1" outlineLevel="1" x14ac:dyDescent="0.25">
      <c r="A215" s="74" t="s">
        <v>47</v>
      </c>
      <c r="B215" s="67">
        <v>0</v>
      </c>
      <c r="C215" s="67">
        <v>0</v>
      </c>
      <c r="D215" s="67">
        <v>0</v>
      </c>
      <c r="E215" s="67">
        <v>0</v>
      </c>
      <c r="F215" s="67">
        <v>0</v>
      </c>
      <c r="G215" s="67">
        <v>0</v>
      </c>
      <c r="H215" s="67">
        <v>0</v>
      </c>
      <c r="I215" s="67">
        <v>0</v>
      </c>
      <c r="J215" s="67">
        <v>0</v>
      </c>
      <c r="K215" s="67">
        <v>0</v>
      </c>
      <c r="L215" s="67">
        <v>0</v>
      </c>
      <c r="M215" s="67">
        <v>0</v>
      </c>
      <c r="N215" s="67">
        <v>0</v>
      </c>
      <c r="O215" s="75">
        <v>0</v>
      </c>
    </row>
    <row r="216" spans="1:16" hidden="1" outlineLevel="1" x14ac:dyDescent="0.25">
      <c r="A216" s="74" t="s">
        <v>66</v>
      </c>
      <c r="B216" s="67">
        <v>0</v>
      </c>
      <c r="C216" s="67">
        <v>0</v>
      </c>
      <c r="D216" s="67">
        <v>0</v>
      </c>
      <c r="E216" s="67">
        <v>0</v>
      </c>
      <c r="F216" s="67">
        <v>125</v>
      </c>
      <c r="G216" s="67">
        <v>0</v>
      </c>
      <c r="H216" s="67">
        <v>0</v>
      </c>
      <c r="I216" s="67">
        <v>0</v>
      </c>
      <c r="J216" s="67">
        <v>0</v>
      </c>
      <c r="K216" s="67">
        <v>0</v>
      </c>
      <c r="L216" s="67">
        <v>0</v>
      </c>
      <c r="M216" s="67">
        <v>0</v>
      </c>
      <c r="N216" s="67">
        <v>125</v>
      </c>
      <c r="O216" s="75">
        <v>2.1891610259284233E-3</v>
      </c>
    </row>
    <row r="217" spans="1:16" collapsed="1" x14ac:dyDescent="0.25">
      <c r="A217" s="74" t="s">
        <v>194</v>
      </c>
      <c r="B217" s="67">
        <v>0</v>
      </c>
      <c r="C217" s="67">
        <v>0</v>
      </c>
      <c r="D217" s="67">
        <v>100</v>
      </c>
      <c r="E217" s="67">
        <v>100</v>
      </c>
      <c r="F217" s="67">
        <v>1000</v>
      </c>
      <c r="G217" s="67">
        <v>0</v>
      </c>
      <c r="H217" s="67">
        <v>0</v>
      </c>
      <c r="I217" s="67">
        <v>0</v>
      </c>
      <c r="J217" s="67">
        <v>100</v>
      </c>
      <c r="K217" s="67">
        <v>100</v>
      </c>
      <c r="L217" s="67">
        <v>1000</v>
      </c>
      <c r="M217" s="67">
        <v>0</v>
      </c>
      <c r="N217" s="67">
        <v>2400</v>
      </c>
      <c r="O217" s="75">
        <v>4.2031891697825723E-2</v>
      </c>
      <c r="P217" t="s">
        <v>125</v>
      </c>
    </row>
    <row r="218" spans="1:16" x14ac:dyDescent="0.25">
      <c r="A218" s="74" t="s">
        <v>195</v>
      </c>
      <c r="B218" s="67">
        <v>10</v>
      </c>
      <c r="C218" s="67">
        <v>325</v>
      </c>
      <c r="D218" s="67">
        <v>15</v>
      </c>
      <c r="E218" s="67">
        <v>30</v>
      </c>
      <c r="F218" s="67">
        <v>85</v>
      </c>
      <c r="G218" s="67">
        <v>15</v>
      </c>
      <c r="H218" s="67">
        <v>70</v>
      </c>
      <c r="I218" s="67">
        <v>55</v>
      </c>
      <c r="J218" s="67">
        <v>40</v>
      </c>
      <c r="K218" s="67">
        <v>15</v>
      </c>
      <c r="L218" s="67">
        <v>119</v>
      </c>
      <c r="M218" s="67">
        <v>170</v>
      </c>
      <c r="N218" s="67">
        <v>949</v>
      </c>
      <c r="O218" s="75">
        <v>1.6620110508848589E-2</v>
      </c>
      <c r="P218">
        <v>0</v>
      </c>
    </row>
    <row r="219" spans="1:16" hidden="1" outlineLevel="2" x14ac:dyDescent="0.25">
      <c r="A219" s="74" t="s">
        <v>59</v>
      </c>
      <c r="B219" s="67">
        <v>0</v>
      </c>
      <c r="C219" s="67">
        <v>250</v>
      </c>
      <c r="D219" s="67">
        <v>0</v>
      </c>
      <c r="E219" s="67">
        <v>0</v>
      </c>
      <c r="F219" s="67">
        <v>0</v>
      </c>
      <c r="G219" s="67">
        <v>0</v>
      </c>
      <c r="H219" s="67">
        <v>0</v>
      </c>
      <c r="I219" s="67">
        <v>0</v>
      </c>
      <c r="J219" s="67">
        <v>0</v>
      </c>
      <c r="K219" s="67">
        <v>0</v>
      </c>
      <c r="L219" s="67">
        <v>64</v>
      </c>
      <c r="M219" s="67">
        <v>0</v>
      </c>
      <c r="N219" s="67">
        <v>314</v>
      </c>
      <c r="O219" s="75">
        <v>5.4991724971321992E-3</v>
      </c>
      <c r="P219" t="s">
        <v>60</v>
      </c>
    </row>
    <row r="220" spans="1:16" hidden="1" outlineLevel="2" x14ac:dyDescent="0.25">
      <c r="A220" s="74" t="s">
        <v>61</v>
      </c>
      <c r="B220" s="67">
        <v>0</v>
      </c>
      <c r="C220" s="67">
        <v>30</v>
      </c>
      <c r="D220" s="67">
        <v>0</v>
      </c>
      <c r="E220" s="67">
        <v>0</v>
      </c>
      <c r="F220" s="67">
        <v>15</v>
      </c>
      <c r="G220" s="67">
        <v>0</v>
      </c>
      <c r="H220" s="67">
        <v>0</v>
      </c>
      <c r="I220" s="67">
        <v>0</v>
      </c>
      <c r="J220" s="67">
        <v>0</v>
      </c>
      <c r="K220" s="67">
        <v>0</v>
      </c>
      <c r="L220" s="67">
        <v>15</v>
      </c>
      <c r="M220" s="67">
        <v>0</v>
      </c>
      <c r="N220" s="67">
        <v>60</v>
      </c>
      <c r="O220" s="75">
        <v>1.0507972924456432E-3</v>
      </c>
      <c r="P220" t="s">
        <v>62</v>
      </c>
    </row>
    <row r="221" spans="1:16" hidden="1" outlineLevel="2" x14ac:dyDescent="0.25">
      <c r="A221" s="74" t="s">
        <v>63</v>
      </c>
      <c r="B221" s="67">
        <v>0</v>
      </c>
      <c r="C221" s="67">
        <v>15</v>
      </c>
      <c r="D221" s="67">
        <v>0</v>
      </c>
      <c r="E221" s="67">
        <v>0</v>
      </c>
      <c r="F221" s="67">
        <v>15</v>
      </c>
      <c r="G221" s="67">
        <v>0</v>
      </c>
      <c r="H221" s="67">
        <v>0</v>
      </c>
      <c r="I221" s="67">
        <v>15</v>
      </c>
      <c r="J221" s="67">
        <v>0</v>
      </c>
      <c r="K221" s="67">
        <v>0</v>
      </c>
      <c r="L221" s="67">
        <v>15</v>
      </c>
      <c r="M221" s="67">
        <v>0</v>
      </c>
      <c r="N221" s="67">
        <v>60</v>
      </c>
      <c r="O221" s="75">
        <v>1.0507972924456432E-3</v>
      </c>
      <c r="P221" t="s">
        <v>64</v>
      </c>
    </row>
    <row r="222" spans="1:16" hidden="1" outlineLevel="2" x14ac:dyDescent="0.25">
      <c r="A222" s="74" t="s">
        <v>166</v>
      </c>
      <c r="B222" s="67">
        <v>0</v>
      </c>
      <c r="C222" s="67">
        <v>5</v>
      </c>
      <c r="D222" s="67">
        <v>5</v>
      </c>
      <c r="E222" s="67">
        <v>0</v>
      </c>
      <c r="F222" s="67">
        <v>15</v>
      </c>
      <c r="G222" s="67">
        <v>0</v>
      </c>
      <c r="H222" s="67">
        <v>0</v>
      </c>
      <c r="I222" s="67">
        <v>0</v>
      </c>
      <c r="J222" s="67">
        <v>5</v>
      </c>
      <c r="K222" s="67">
        <v>0</v>
      </c>
      <c r="L222" s="67">
        <v>15</v>
      </c>
      <c r="M222" s="67">
        <v>0</v>
      </c>
      <c r="N222" s="67">
        <v>45</v>
      </c>
      <c r="O222" s="75">
        <v>7.8809796933423232E-4</v>
      </c>
      <c r="P222" t="s">
        <v>167</v>
      </c>
    </row>
    <row r="223" spans="1:16" hidden="1" outlineLevel="2" x14ac:dyDescent="0.25">
      <c r="A223" s="74" t="s">
        <v>68</v>
      </c>
      <c r="B223" s="67">
        <v>10</v>
      </c>
      <c r="C223" s="67">
        <v>25</v>
      </c>
      <c r="D223" s="67">
        <v>10</v>
      </c>
      <c r="E223" s="67">
        <v>10</v>
      </c>
      <c r="F223" s="67">
        <v>20</v>
      </c>
      <c r="G223" s="67">
        <v>15</v>
      </c>
      <c r="H223" s="67">
        <v>10</v>
      </c>
      <c r="I223" s="67">
        <v>40</v>
      </c>
      <c r="J223" s="67">
        <v>20</v>
      </c>
      <c r="K223" s="67">
        <v>15</v>
      </c>
      <c r="L223" s="67">
        <v>10</v>
      </c>
      <c r="M223" s="67">
        <v>20</v>
      </c>
      <c r="N223" s="67">
        <v>205</v>
      </c>
      <c r="O223" s="75">
        <v>3.5902240825226141E-3</v>
      </c>
      <c r="P223" t="s">
        <v>168</v>
      </c>
    </row>
    <row r="224" spans="1:16" hidden="1" outlineLevel="2" x14ac:dyDescent="0.25">
      <c r="A224" s="74" t="s">
        <v>69</v>
      </c>
      <c r="B224" s="67">
        <v>0</v>
      </c>
      <c r="C224" s="67">
        <v>0</v>
      </c>
      <c r="D224" s="67">
        <v>0</v>
      </c>
      <c r="E224" s="67">
        <v>0</v>
      </c>
      <c r="F224" s="67">
        <v>0</v>
      </c>
      <c r="G224" s="67">
        <v>0</v>
      </c>
      <c r="H224" s="67">
        <v>0</v>
      </c>
      <c r="I224" s="67">
        <v>0</v>
      </c>
      <c r="J224" s="67">
        <v>0</v>
      </c>
      <c r="K224" s="67">
        <v>0</v>
      </c>
      <c r="L224" s="67">
        <v>0</v>
      </c>
      <c r="M224" s="67">
        <v>150</v>
      </c>
      <c r="N224" s="67">
        <v>150</v>
      </c>
      <c r="O224" s="75">
        <v>2.6269932311141077E-3</v>
      </c>
      <c r="P224" t="s">
        <v>70</v>
      </c>
    </row>
    <row r="225" spans="1:16" hidden="1" outlineLevel="2" x14ac:dyDescent="0.25">
      <c r="A225" s="74" t="s">
        <v>71</v>
      </c>
      <c r="B225" s="67">
        <v>0</v>
      </c>
      <c r="C225" s="67">
        <v>0</v>
      </c>
      <c r="D225" s="67">
        <v>0</v>
      </c>
      <c r="E225" s="67">
        <v>0</v>
      </c>
      <c r="F225" s="67">
        <v>0</v>
      </c>
      <c r="G225" s="67">
        <v>0</v>
      </c>
      <c r="H225" s="67">
        <v>60</v>
      </c>
      <c r="I225" s="67">
        <v>0</v>
      </c>
      <c r="J225" s="67">
        <v>0</v>
      </c>
      <c r="K225" s="67">
        <v>0</v>
      </c>
      <c r="L225" s="67">
        <v>0</v>
      </c>
      <c r="M225" s="67">
        <v>0</v>
      </c>
      <c r="N225" s="67">
        <v>60</v>
      </c>
      <c r="O225" s="75">
        <v>1.0507972924456432E-3</v>
      </c>
      <c r="P225" t="s">
        <v>169</v>
      </c>
    </row>
    <row r="226" spans="1:16" hidden="1" outlineLevel="2" x14ac:dyDescent="0.25">
      <c r="A226" s="74" t="s">
        <v>72</v>
      </c>
      <c r="B226" s="67">
        <v>0</v>
      </c>
      <c r="C226" s="67">
        <v>0</v>
      </c>
      <c r="D226" s="67">
        <v>0</v>
      </c>
      <c r="E226" s="67">
        <v>20</v>
      </c>
      <c r="F226" s="67">
        <v>20</v>
      </c>
      <c r="G226" s="67">
        <v>0</v>
      </c>
      <c r="H226" s="67">
        <v>0</v>
      </c>
      <c r="I226" s="67">
        <v>0</v>
      </c>
      <c r="J226" s="67">
        <v>15</v>
      </c>
      <c r="K226" s="67">
        <v>0</v>
      </c>
      <c r="L226" s="67">
        <v>0</v>
      </c>
      <c r="M226" s="67">
        <v>0</v>
      </c>
      <c r="N226" s="67">
        <v>55</v>
      </c>
      <c r="O226" s="75">
        <v>9.6323085140850623E-4</v>
      </c>
      <c r="P226" t="s">
        <v>73</v>
      </c>
    </row>
    <row r="227" spans="1:16" collapsed="1" x14ac:dyDescent="0.25">
      <c r="A227" s="74" t="s">
        <v>196</v>
      </c>
      <c r="B227" s="67">
        <v>1436</v>
      </c>
      <c r="C227" s="67">
        <v>5696</v>
      </c>
      <c r="D227" s="67">
        <v>1026</v>
      </c>
      <c r="E227" s="67">
        <v>0</v>
      </c>
      <c r="F227" s="67">
        <v>750</v>
      </c>
      <c r="G227" s="67">
        <v>0</v>
      </c>
      <c r="H227" s="67">
        <v>1200</v>
      </c>
      <c r="I227" s="67">
        <v>0</v>
      </c>
      <c r="J227" s="67">
        <v>1026</v>
      </c>
      <c r="K227" s="67">
        <v>0</v>
      </c>
      <c r="L227" s="67">
        <v>850</v>
      </c>
      <c r="M227" s="67">
        <v>1516</v>
      </c>
      <c r="N227" s="67">
        <v>13500</v>
      </c>
      <c r="O227" s="75">
        <v>0.2364293908002697</v>
      </c>
      <c r="P227">
        <v>0</v>
      </c>
    </row>
    <row r="228" spans="1:16" s="34" customFormat="1" hidden="1" outlineLevel="1" x14ac:dyDescent="0.25">
      <c r="A228" s="85" t="s">
        <v>74</v>
      </c>
      <c r="B228" s="86">
        <v>190</v>
      </c>
      <c r="C228" s="86">
        <v>1670</v>
      </c>
      <c r="D228" s="86">
        <v>70</v>
      </c>
      <c r="E228" s="86">
        <v>0</v>
      </c>
      <c r="F228" s="86">
        <v>0</v>
      </c>
      <c r="G228" s="86">
        <v>0</v>
      </c>
      <c r="H228" s="86">
        <v>400</v>
      </c>
      <c r="I228" s="86">
        <v>0</v>
      </c>
      <c r="J228" s="86">
        <v>70</v>
      </c>
      <c r="K228" s="86">
        <v>0</v>
      </c>
      <c r="L228" s="86">
        <v>0</v>
      </c>
      <c r="M228" s="86">
        <v>160</v>
      </c>
      <c r="N228" s="86">
        <v>2560</v>
      </c>
      <c r="O228" s="87">
        <v>4.4834017811014107E-2</v>
      </c>
      <c r="P228" s="34">
        <v>0</v>
      </c>
    </row>
    <row r="229" spans="1:16" hidden="1" outlineLevel="2" x14ac:dyDescent="0.25">
      <c r="A229" s="74" t="s">
        <v>33</v>
      </c>
      <c r="B229" s="67">
        <v>0</v>
      </c>
      <c r="C229" s="67">
        <v>1300</v>
      </c>
      <c r="D229" s="67">
        <v>0</v>
      </c>
      <c r="E229" s="67">
        <v>0</v>
      </c>
      <c r="F229" s="67">
        <v>0</v>
      </c>
      <c r="G229" s="67">
        <v>0</v>
      </c>
      <c r="H229" s="67">
        <v>250</v>
      </c>
      <c r="I229" s="67">
        <v>0</v>
      </c>
      <c r="J229" s="67">
        <v>0</v>
      </c>
      <c r="K229" s="67">
        <v>0</v>
      </c>
      <c r="L229" s="67">
        <v>0</v>
      </c>
      <c r="M229" s="67">
        <v>0</v>
      </c>
      <c r="N229" s="67">
        <v>1550</v>
      </c>
      <c r="O229" s="75">
        <v>2.7145596721512448E-2</v>
      </c>
      <c r="P229" t="s">
        <v>75</v>
      </c>
    </row>
    <row r="230" spans="1:16" hidden="1" outlineLevel="2" x14ac:dyDescent="0.25">
      <c r="A230" s="74" t="s">
        <v>76</v>
      </c>
      <c r="B230" s="67">
        <v>190</v>
      </c>
      <c r="C230" s="67">
        <v>70</v>
      </c>
      <c r="D230" s="67">
        <v>70</v>
      </c>
      <c r="E230" s="67">
        <v>0</v>
      </c>
      <c r="F230" s="67">
        <v>0</v>
      </c>
      <c r="G230" s="67">
        <v>0</v>
      </c>
      <c r="H230" s="67">
        <v>0</v>
      </c>
      <c r="I230" s="67">
        <v>0</v>
      </c>
      <c r="J230" s="67">
        <v>70</v>
      </c>
      <c r="K230" s="67">
        <v>0</v>
      </c>
      <c r="L230" s="67">
        <v>0</v>
      </c>
      <c r="M230" s="67">
        <v>160</v>
      </c>
      <c r="N230" s="67">
        <v>560</v>
      </c>
      <c r="O230" s="75">
        <v>9.8074413961593363E-3</v>
      </c>
      <c r="P230" t="s">
        <v>77</v>
      </c>
    </row>
    <row r="231" spans="1:16" hidden="1" outlineLevel="2" x14ac:dyDescent="0.25">
      <c r="A231" s="74" t="s">
        <v>78</v>
      </c>
      <c r="B231" s="67">
        <v>0</v>
      </c>
      <c r="C231" s="67">
        <v>90</v>
      </c>
      <c r="D231" s="67">
        <v>0</v>
      </c>
      <c r="E231" s="67">
        <v>0</v>
      </c>
      <c r="F231" s="67">
        <v>0</v>
      </c>
      <c r="G231" s="67">
        <v>0</v>
      </c>
      <c r="H231" s="67">
        <v>30</v>
      </c>
      <c r="I231" s="67">
        <v>0</v>
      </c>
      <c r="J231" s="67">
        <v>0</v>
      </c>
      <c r="K231" s="67">
        <v>0</v>
      </c>
      <c r="L231" s="67">
        <v>0</v>
      </c>
      <c r="M231" s="67">
        <v>0</v>
      </c>
      <c r="N231" s="67">
        <v>120</v>
      </c>
      <c r="O231" s="75">
        <v>2.1015945848912865E-3</v>
      </c>
      <c r="P231" t="s">
        <v>79</v>
      </c>
    </row>
    <row r="232" spans="1:16" hidden="1" outlineLevel="2" x14ac:dyDescent="0.25">
      <c r="A232" s="74" t="s">
        <v>80</v>
      </c>
      <c r="B232" s="67">
        <v>0</v>
      </c>
      <c r="C232" s="67">
        <v>210</v>
      </c>
      <c r="D232" s="67">
        <v>0</v>
      </c>
      <c r="E232" s="67">
        <v>0</v>
      </c>
      <c r="F232" s="67">
        <v>0</v>
      </c>
      <c r="G232" s="67">
        <v>0</v>
      </c>
      <c r="H232" s="67">
        <v>120</v>
      </c>
      <c r="I232" s="67">
        <v>0</v>
      </c>
      <c r="J232" s="67">
        <v>0</v>
      </c>
      <c r="K232" s="67">
        <v>0</v>
      </c>
      <c r="L232" s="67">
        <v>0</v>
      </c>
      <c r="M232" s="67">
        <v>0</v>
      </c>
      <c r="N232" s="67">
        <v>330</v>
      </c>
      <c r="O232" s="75">
        <v>5.7793851084510369E-3</v>
      </c>
      <c r="P232" t="s">
        <v>81</v>
      </c>
    </row>
    <row r="233" spans="1:16" s="34" customFormat="1" hidden="1" outlineLevel="1" collapsed="1" x14ac:dyDescent="0.25">
      <c r="A233" s="85" t="s">
        <v>32</v>
      </c>
      <c r="B233" s="86">
        <v>450</v>
      </c>
      <c r="C233" s="86">
        <v>1600</v>
      </c>
      <c r="D233" s="86">
        <v>0</v>
      </c>
      <c r="E233" s="86">
        <v>0</v>
      </c>
      <c r="F233" s="86">
        <v>0</v>
      </c>
      <c r="G233" s="86">
        <v>0</v>
      </c>
      <c r="H233" s="86">
        <v>400</v>
      </c>
      <c r="I233" s="86">
        <v>0</v>
      </c>
      <c r="J233" s="86">
        <v>0</v>
      </c>
      <c r="K233" s="86">
        <v>0</v>
      </c>
      <c r="L233" s="86">
        <v>0</v>
      </c>
      <c r="M233" s="86">
        <v>100</v>
      </c>
      <c r="N233" s="86">
        <v>2550</v>
      </c>
      <c r="O233" s="87">
        <v>4.4658884928939831E-2</v>
      </c>
      <c r="P233" s="34">
        <v>0</v>
      </c>
    </row>
    <row r="234" spans="1:16" hidden="1" outlineLevel="2" x14ac:dyDescent="0.25">
      <c r="A234" s="74" t="s">
        <v>82</v>
      </c>
      <c r="B234" s="67">
        <v>450</v>
      </c>
      <c r="C234" s="67">
        <v>0</v>
      </c>
      <c r="D234" s="67">
        <v>0</v>
      </c>
      <c r="E234" s="67">
        <v>0</v>
      </c>
      <c r="F234" s="67">
        <v>0</v>
      </c>
      <c r="G234" s="67">
        <v>0</v>
      </c>
      <c r="H234" s="67">
        <v>0</v>
      </c>
      <c r="I234" s="67">
        <v>0</v>
      </c>
      <c r="J234" s="67">
        <v>0</v>
      </c>
      <c r="K234" s="67">
        <v>0</v>
      </c>
      <c r="L234" s="67">
        <v>0</v>
      </c>
      <c r="M234" s="67">
        <v>0</v>
      </c>
      <c r="N234" s="67">
        <v>450</v>
      </c>
      <c r="O234" s="75">
        <v>7.8809796933423243E-3</v>
      </c>
      <c r="P234">
        <v>0</v>
      </c>
    </row>
    <row r="235" spans="1:16" hidden="1" outlineLevel="2" x14ac:dyDescent="0.25">
      <c r="A235" s="74" t="s">
        <v>33</v>
      </c>
      <c r="B235" s="67">
        <v>0</v>
      </c>
      <c r="C235" s="67">
        <v>1300</v>
      </c>
      <c r="D235" s="67">
        <v>0</v>
      </c>
      <c r="E235" s="67">
        <v>0</v>
      </c>
      <c r="F235" s="67">
        <v>0</v>
      </c>
      <c r="G235" s="67">
        <v>0</v>
      </c>
      <c r="H235" s="67">
        <v>250</v>
      </c>
      <c r="I235" s="67">
        <v>0</v>
      </c>
      <c r="J235" s="67">
        <v>0</v>
      </c>
      <c r="K235" s="67">
        <v>0</v>
      </c>
      <c r="L235" s="67">
        <v>0</v>
      </c>
      <c r="M235" s="67">
        <v>0</v>
      </c>
      <c r="N235" s="67">
        <v>1550</v>
      </c>
      <c r="O235" s="75">
        <v>2.7145596721512448E-2</v>
      </c>
      <c r="P235" t="s">
        <v>85</v>
      </c>
    </row>
    <row r="236" spans="1:16" hidden="1" outlineLevel="2" x14ac:dyDescent="0.25">
      <c r="A236" s="74" t="s">
        <v>76</v>
      </c>
      <c r="B236" s="67">
        <v>0</v>
      </c>
      <c r="C236" s="67">
        <v>0</v>
      </c>
      <c r="D236" s="67">
        <v>0</v>
      </c>
      <c r="E236" s="67">
        <v>0</v>
      </c>
      <c r="F236" s="67">
        <v>0</v>
      </c>
      <c r="G236" s="67">
        <v>0</v>
      </c>
      <c r="H236" s="67">
        <v>0</v>
      </c>
      <c r="I236" s="67">
        <v>0</v>
      </c>
      <c r="J236" s="67">
        <v>0</v>
      </c>
      <c r="K236" s="67">
        <v>0</v>
      </c>
      <c r="L236" s="67">
        <v>0</v>
      </c>
      <c r="M236" s="67">
        <v>100</v>
      </c>
      <c r="N236" s="67">
        <v>100</v>
      </c>
      <c r="O236" s="75">
        <v>1.7513288207427387E-3</v>
      </c>
      <c r="P236" t="s">
        <v>83</v>
      </c>
    </row>
    <row r="237" spans="1:16" hidden="1" outlineLevel="2" x14ac:dyDescent="0.25">
      <c r="A237" s="74" t="s">
        <v>78</v>
      </c>
      <c r="B237" s="67">
        <v>0</v>
      </c>
      <c r="C237" s="67">
        <v>90</v>
      </c>
      <c r="D237" s="67">
        <v>0</v>
      </c>
      <c r="E237" s="67">
        <v>0</v>
      </c>
      <c r="F237" s="67">
        <v>0</v>
      </c>
      <c r="G237" s="67">
        <v>0</v>
      </c>
      <c r="H237" s="67">
        <v>30</v>
      </c>
      <c r="I237" s="67">
        <v>0</v>
      </c>
      <c r="J237" s="67">
        <v>0</v>
      </c>
      <c r="K237" s="67">
        <v>0</v>
      </c>
      <c r="L237" s="67">
        <v>0</v>
      </c>
      <c r="M237" s="67">
        <v>0</v>
      </c>
      <c r="N237" s="67">
        <v>120</v>
      </c>
      <c r="O237" s="75">
        <v>2.1015945848912865E-3</v>
      </c>
      <c r="P237" t="s">
        <v>79</v>
      </c>
    </row>
    <row r="238" spans="1:16" hidden="1" outlineLevel="2" x14ac:dyDescent="0.25">
      <c r="A238" s="74" t="s">
        <v>80</v>
      </c>
      <c r="B238" s="67">
        <v>0</v>
      </c>
      <c r="C238" s="67">
        <v>210</v>
      </c>
      <c r="D238" s="67">
        <v>0</v>
      </c>
      <c r="E238" s="67">
        <v>0</v>
      </c>
      <c r="F238" s="67">
        <v>0</v>
      </c>
      <c r="G238" s="67">
        <v>0</v>
      </c>
      <c r="H238" s="67">
        <v>120</v>
      </c>
      <c r="I238" s="67">
        <v>0</v>
      </c>
      <c r="J238" s="67">
        <v>0</v>
      </c>
      <c r="K238" s="67">
        <v>0</v>
      </c>
      <c r="L238" s="67">
        <v>0</v>
      </c>
      <c r="M238" s="67">
        <v>0</v>
      </c>
      <c r="N238" s="67">
        <v>330</v>
      </c>
      <c r="O238" s="75">
        <v>5.7793851084510369E-3</v>
      </c>
      <c r="P238" t="s">
        <v>81</v>
      </c>
    </row>
    <row r="239" spans="1:16" s="34" customFormat="1" hidden="1" outlineLevel="1" collapsed="1" x14ac:dyDescent="0.25">
      <c r="A239" s="85" t="s">
        <v>84</v>
      </c>
      <c r="B239" s="86">
        <v>160</v>
      </c>
      <c r="C239" s="86">
        <v>1680</v>
      </c>
      <c r="D239" s="86">
        <v>90</v>
      </c>
      <c r="E239" s="86">
        <v>0</v>
      </c>
      <c r="F239" s="86">
        <v>0</v>
      </c>
      <c r="G239" s="86">
        <v>0</v>
      </c>
      <c r="H239" s="86">
        <v>400</v>
      </c>
      <c r="I239" s="86">
        <v>0</v>
      </c>
      <c r="J239" s="86">
        <v>90</v>
      </c>
      <c r="K239" s="86">
        <v>0</v>
      </c>
      <c r="L239" s="86">
        <v>0</v>
      </c>
      <c r="M239" s="86">
        <v>90</v>
      </c>
      <c r="N239" s="86">
        <v>2510</v>
      </c>
      <c r="O239" s="87">
        <v>4.395835340064274E-2</v>
      </c>
      <c r="P239" s="34">
        <v>0</v>
      </c>
    </row>
    <row r="240" spans="1:16" hidden="1" outlineLevel="2" x14ac:dyDescent="0.25">
      <c r="A240" s="74" t="s">
        <v>33</v>
      </c>
      <c r="B240" s="67">
        <v>0</v>
      </c>
      <c r="C240" s="67">
        <v>1500</v>
      </c>
      <c r="D240" s="67">
        <v>0</v>
      </c>
      <c r="E240" s="67">
        <v>0</v>
      </c>
      <c r="F240" s="67">
        <v>0</v>
      </c>
      <c r="G240" s="67">
        <v>0</v>
      </c>
      <c r="H240" s="67">
        <v>250</v>
      </c>
      <c r="I240" s="67">
        <v>0</v>
      </c>
      <c r="J240" s="67">
        <v>0</v>
      </c>
      <c r="K240" s="67">
        <v>0</v>
      </c>
      <c r="L240" s="67">
        <v>0</v>
      </c>
      <c r="M240" s="67">
        <v>0</v>
      </c>
      <c r="N240" s="67">
        <v>1750</v>
      </c>
      <c r="O240" s="75">
        <v>3.0648254362997923E-2</v>
      </c>
      <c r="P240" t="s">
        <v>86</v>
      </c>
    </row>
    <row r="241" spans="1:16" hidden="1" outlineLevel="2" x14ac:dyDescent="0.25">
      <c r="A241" s="74" t="s">
        <v>76</v>
      </c>
      <c r="B241" s="67">
        <v>160</v>
      </c>
      <c r="C241" s="67">
        <v>90</v>
      </c>
      <c r="D241" s="67">
        <v>90</v>
      </c>
      <c r="E241" s="67">
        <v>0</v>
      </c>
      <c r="F241" s="67">
        <v>0</v>
      </c>
      <c r="G241" s="67">
        <v>0</v>
      </c>
      <c r="H241" s="67">
        <v>0</v>
      </c>
      <c r="I241" s="67">
        <v>0</v>
      </c>
      <c r="J241" s="67">
        <v>90</v>
      </c>
      <c r="K241" s="67">
        <v>0</v>
      </c>
      <c r="L241" s="67">
        <v>0</v>
      </c>
      <c r="M241" s="67">
        <v>90</v>
      </c>
      <c r="N241" s="67">
        <v>520</v>
      </c>
      <c r="O241" s="75">
        <v>9.1069098678622402E-3</v>
      </c>
      <c r="P241" t="s">
        <v>87</v>
      </c>
    </row>
    <row r="242" spans="1:16" hidden="1" outlineLevel="2" x14ac:dyDescent="0.25">
      <c r="A242" s="74" t="s">
        <v>78</v>
      </c>
      <c r="B242" s="67">
        <v>0</v>
      </c>
      <c r="C242" s="67">
        <v>90</v>
      </c>
      <c r="D242" s="67">
        <v>0</v>
      </c>
      <c r="E242" s="67">
        <v>0</v>
      </c>
      <c r="F242" s="67">
        <v>0</v>
      </c>
      <c r="G242" s="67">
        <v>0</v>
      </c>
      <c r="H242" s="67">
        <v>30</v>
      </c>
      <c r="I242" s="67">
        <v>0</v>
      </c>
      <c r="J242" s="67">
        <v>0</v>
      </c>
      <c r="K242" s="67">
        <v>0</v>
      </c>
      <c r="L242" s="67">
        <v>0</v>
      </c>
      <c r="M242" s="67">
        <v>0</v>
      </c>
      <c r="N242" s="67">
        <v>120</v>
      </c>
      <c r="O242" s="75">
        <v>2.1015945848912865E-3</v>
      </c>
      <c r="P242" t="s">
        <v>79</v>
      </c>
    </row>
    <row r="243" spans="1:16" hidden="1" outlineLevel="2" x14ac:dyDescent="0.25">
      <c r="A243" s="74" t="s">
        <v>80</v>
      </c>
      <c r="B243" s="67">
        <v>0</v>
      </c>
      <c r="C243" s="67">
        <v>0</v>
      </c>
      <c r="D243" s="67">
        <v>0</v>
      </c>
      <c r="E243" s="67">
        <v>0</v>
      </c>
      <c r="F243" s="67">
        <v>0</v>
      </c>
      <c r="G243" s="67">
        <v>0</v>
      </c>
      <c r="H243" s="67">
        <v>120</v>
      </c>
      <c r="I243" s="67">
        <v>0</v>
      </c>
      <c r="J243" s="67">
        <v>0</v>
      </c>
      <c r="K243" s="67">
        <v>0</v>
      </c>
      <c r="L243" s="67">
        <v>0</v>
      </c>
      <c r="M243" s="67">
        <v>0</v>
      </c>
      <c r="N243" s="67">
        <v>120</v>
      </c>
      <c r="O243" s="75">
        <v>2.1015945848912865E-3</v>
      </c>
      <c r="P243" t="s">
        <v>88</v>
      </c>
    </row>
    <row r="244" spans="1:16" s="34" customFormat="1" hidden="1" outlineLevel="1" collapsed="1" x14ac:dyDescent="0.25">
      <c r="A244" s="85" t="s">
        <v>89</v>
      </c>
      <c r="B244" s="86">
        <v>0</v>
      </c>
      <c r="C244" s="86">
        <v>0</v>
      </c>
      <c r="D244" s="86">
        <v>120</v>
      </c>
      <c r="E244" s="86">
        <v>0</v>
      </c>
      <c r="F244" s="86">
        <v>0</v>
      </c>
      <c r="G244" s="86">
        <v>0</v>
      </c>
      <c r="H244" s="86">
        <v>0</v>
      </c>
      <c r="I244" s="86">
        <v>0</v>
      </c>
      <c r="J244" s="86">
        <v>120</v>
      </c>
      <c r="K244" s="86">
        <v>0</v>
      </c>
      <c r="L244" s="86">
        <v>0</v>
      </c>
      <c r="M244" s="86">
        <v>120</v>
      </c>
      <c r="N244" s="86">
        <v>360</v>
      </c>
      <c r="O244" s="87">
        <v>6.3047837546738586E-3</v>
      </c>
      <c r="P244" s="34">
        <v>0</v>
      </c>
    </row>
    <row r="245" spans="1:16" hidden="1" outlineLevel="2" x14ac:dyDescent="0.25">
      <c r="A245" s="74" t="s">
        <v>76</v>
      </c>
      <c r="B245" s="67">
        <v>0</v>
      </c>
      <c r="C245" s="67">
        <v>0</v>
      </c>
      <c r="D245" s="67">
        <v>120</v>
      </c>
      <c r="E245" s="67">
        <v>0</v>
      </c>
      <c r="F245" s="67">
        <v>0</v>
      </c>
      <c r="G245" s="67">
        <v>0</v>
      </c>
      <c r="H245" s="67">
        <v>0</v>
      </c>
      <c r="I245" s="67">
        <v>0</v>
      </c>
      <c r="J245" s="67">
        <v>120</v>
      </c>
      <c r="K245" s="67">
        <v>0</v>
      </c>
      <c r="L245" s="67">
        <v>0</v>
      </c>
      <c r="M245" s="67">
        <v>120</v>
      </c>
      <c r="N245" s="67">
        <v>360</v>
      </c>
      <c r="O245" s="75">
        <v>6.3047837546738586E-3</v>
      </c>
      <c r="P245" t="s">
        <v>90</v>
      </c>
    </row>
    <row r="246" spans="1:16" s="34" customFormat="1" hidden="1" outlineLevel="1" collapsed="1" x14ac:dyDescent="0.25">
      <c r="A246" s="85" t="s">
        <v>91</v>
      </c>
      <c r="B246" s="86">
        <v>6</v>
      </c>
      <c r="C246" s="86">
        <v>6</v>
      </c>
      <c r="D246" s="86">
        <v>6</v>
      </c>
      <c r="E246" s="86">
        <v>0</v>
      </c>
      <c r="F246" s="86">
        <v>0</v>
      </c>
      <c r="G246" s="86">
        <v>0</v>
      </c>
      <c r="H246" s="86">
        <v>0</v>
      </c>
      <c r="I246" s="86">
        <v>0</v>
      </c>
      <c r="J246" s="86">
        <v>6</v>
      </c>
      <c r="K246" s="86">
        <v>0</v>
      </c>
      <c r="L246" s="86">
        <v>0</v>
      </c>
      <c r="M246" s="86">
        <v>6</v>
      </c>
      <c r="N246" s="86">
        <v>30</v>
      </c>
      <c r="O246" s="87">
        <v>5.2539864622282162E-4</v>
      </c>
      <c r="P246" s="34">
        <v>0</v>
      </c>
    </row>
    <row r="247" spans="1:16" hidden="1" outlineLevel="2" x14ac:dyDescent="0.25">
      <c r="A247" s="74" t="s">
        <v>76</v>
      </c>
      <c r="B247" s="67">
        <v>6</v>
      </c>
      <c r="C247" s="67">
        <v>6</v>
      </c>
      <c r="D247" s="67">
        <v>6</v>
      </c>
      <c r="E247" s="67">
        <v>0</v>
      </c>
      <c r="F247" s="67">
        <v>0</v>
      </c>
      <c r="G247" s="67">
        <v>0</v>
      </c>
      <c r="H247" s="67">
        <v>0</v>
      </c>
      <c r="I247" s="67">
        <v>0</v>
      </c>
      <c r="J247" s="67">
        <v>6</v>
      </c>
      <c r="K247" s="67">
        <v>0</v>
      </c>
      <c r="L247" s="67">
        <v>0</v>
      </c>
      <c r="M247" s="67">
        <v>6</v>
      </c>
      <c r="N247" s="67">
        <v>30</v>
      </c>
      <c r="O247" s="75">
        <v>5.2539864622282162E-4</v>
      </c>
      <c r="P247" t="s">
        <v>90</v>
      </c>
    </row>
    <row r="248" spans="1:16" s="34" customFormat="1" hidden="1" outlineLevel="1" collapsed="1" x14ac:dyDescent="0.25">
      <c r="A248" s="85" t="s">
        <v>92</v>
      </c>
      <c r="B248" s="86">
        <v>0</v>
      </c>
      <c r="C248" s="86">
        <v>20</v>
      </c>
      <c r="D248" s="86">
        <v>20</v>
      </c>
      <c r="E248" s="86">
        <v>0</v>
      </c>
      <c r="F248" s="86">
        <v>0</v>
      </c>
      <c r="G248" s="86">
        <v>0</v>
      </c>
      <c r="H248" s="86">
        <v>0</v>
      </c>
      <c r="I248" s="86">
        <v>0</v>
      </c>
      <c r="J248" s="86">
        <v>20</v>
      </c>
      <c r="K248" s="86">
        <v>0</v>
      </c>
      <c r="L248" s="86">
        <v>0</v>
      </c>
      <c r="M248" s="86">
        <v>20</v>
      </c>
      <c r="N248" s="86">
        <v>80</v>
      </c>
      <c r="O248" s="87">
        <v>1.4010630565941908E-3</v>
      </c>
      <c r="P248" s="34">
        <v>0</v>
      </c>
    </row>
    <row r="249" spans="1:16" hidden="1" outlineLevel="2" x14ac:dyDescent="0.25">
      <c r="A249" s="74" t="s">
        <v>76</v>
      </c>
      <c r="B249" s="67">
        <v>0</v>
      </c>
      <c r="C249" s="67">
        <v>20</v>
      </c>
      <c r="D249" s="67">
        <v>20</v>
      </c>
      <c r="E249" s="67">
        <v>0</v>
      </c>
      <c r="F249" s="67">
        <v>0</v>
      </c>
      <c r="G249" s="67">
        <v>0</v>
      </c>
      <c r="H249" s="67">
        <v>0</v>
      </c>
      <c r="I249" s="67">
        <v>0</v>
      </c>
      <c r="J249" s="67">
        <v>20</v>
      </c>
      <c r="K249" s="67">
        <v>0</v>
      </c>
      <c r="L249" s="67">
        <v>0</v>
      </c>
      <c r="M249" s="67">
        <v>20</v>
      </c>
      <c r="N249" s="67">
        <v>80</v>
      </c>
      <c r="O249" s="75">
        <v>1.4010630565941908E-3</v>
      </c>
      <c r="P249" t="s">
        <v>90</v>
      </c>
    </row>
    <row r="250" spans="1:16" s="34" customFormat="1" hidden="1" outlineLevel="1" collapsed="1" x14ac:dyDescent="0.25">
      <c r="A250" s="85" t="s">
        <v>93</v>
      </c>
      <c r="B250" s="86">
        <v>210</v>
      </c>
      <c r="C250" s="86">
        <v>300</v>
      </c>
      <c r="D250" s="86">
        <v>300</v>
      </c>
      <c r="E250" s="86">
        <v>0</v>
      </c>
      <c r="F250" s="86">
        <v>0</v>
      </c>
      <c r="G250" s="86">
        <v>0</v>
      </c>
      <c r="H250" s="86">
        <v>0</v>
      </c>
      <c r="I250" s="86">
        <v>0</v>
      </c>
      <c r="J250" s="86">
        <v>300</v>
      </c>
      <c r="K250" s="86">
        <v>0</v>
      </c>
      <c r="L250" s="86">
        <v>0</v>
      </c>
      <c r="M250" s="86">
        <v>400</v>
      </c>
      <c r="N250" s="86">
        <v>1510</v>
      </c>
      <c r="O250" s="87">
        <v>2.6445065193215354E-2</v>
      </c>
      <c r="P250" s="34">
        <v>0</v>
      </c>
    </row>
    <row r="251" spans="1:16" hidden="1" outlineLevel="2" x14ac:dyDescent="0.25">
      <c r="A251" s="74" t="s">
        <v>76</v>
      </c>
      <c r="B251" s="67">
        <v>210</v>
      </c>
      <c r="C251" s="67">
        <v>300</v>
      </c>
      <c r="D251" s="67">
        <v>300</v>
      </c>
      <c r="E251" s="67">
        <v>0</v>
      </c>
      <c r="F251" s="67">
        <v>0</v>
      </c>
      <c r="G251" s="67">
        <v>0</v>
      </c>
      <c r="H251" s="67">
        <v>0</v>
      </c>
      <c r="I251" s="67">
        <v>0</v>
      </c>
      <c r="J251" s="67">
        <v>300</v>
      </c>
      <c r="K251" s="67">
        <v>0</v>
      </c>
      <c r="L251" s="67">
        <v>0</v>
      </c>
      <c r="M251" s="67">
        <v>400</v>
      </c>
      <c r="N251" s="67">
        <v>1510</v>
      </c>
      <c r="O251" s="75">
        <v>2.6445065193215354E-2</v>
      </c>
      <c r="P251" t="s">
        <v>94</v>
      </c>
    </row>
    <row r="252" spans="1:16" s="34" customFormat="1" hidden="1" outlineLevel="1" collapsed="1" x14ac:dyDescent="0.25">
      <c r="A252" s="85" t="s">
        <v>95</v>
      </c>
      <c r="B252" s="86">
        <v>420</v>
      </c>
      <c r="C252" s="86">
        <v>300</v>
      </c>
      <c r="D252" s="86">
        <v>300</v>
      </c>
      <c r="E252" s="86">
        <v>0</v>
      </c>
      <c r="F252" s="86">
        <v>0</v>
      </c>
      <c r="G252" s="86">
        <v>0</v>
      </c>
      <c r="H252" s="86">
        <v>0</v>
      </c>
      <c r="I252" s="86">
        <v>0</v>
      </c>
      <c r="J252" s="86">
        <v>300</v>
      </c>
      <c r="K252" s="86">
        <v>0</v>
      </c>
      <c r="L252" s="86">
        <v>0</v>
      </c>
      <c r="M252" s="86">
        <v>500</v>
      </c>
      <c r="N252" s="86">
        <v>1820</v>
      </c>
      <c r="O252" s="87">
        <v>3.1874184537517843E-2</v>
      </c>
      <c r="P252" s="34">
        <v>0</v>
      </c>
    </row>
    <row r="253" spans="1:16" hidden="1" outlineLevel="2" x14ac:dyDescent="0.25">
      <c r="A253" s="74" t="s">
        <v>76</v>
      </c>
      <c r="B253" s="67">
        <v>420</v>
      </c>
      <c r="C253" s="67">
        <v>300</v>
      </c>
      <c r="D253" s="67">
        <v>300</v>
      </c>
      <c r="E253" s="67">
        <v>0</v>
      </c>
      <c r="F253" s="67">
        <v>0</v>
      </c>
      <c r="G253" s="67">
        <v>0</v>
      </c>
      <c r="H253" s="67">
        <v>0</v>
      </c>
      <c r="I253" s="67">
        <v>0</v>
      </c>
      <c r="J253" s="67">
        <v>300</v>
      </c>
      <c r="K253" s="67">
        <v>0</v>
      </c>
      <c r="L253" s="67">
        <v>0</v>
      </c>
      <c r="M253" s="67">
        <v>500</v>
      </c>
      <c r="N253" s="67">
        <v>1820</v>
      </c>
      <c r="O253" s="75">
        <v>3.1874184537517843E-2</v>
      </c>
      <c r="P253" t="s">
        <v>96</v>
      </c>
    </row>
    <row r="254" spans="1:16" s="34" customFormat="1" hidden="1" outlineLevel="1" collapsed="1" x14ac:dyDescent="0.25">
      <c r="A254" s="85" t="s">
        <v>97</v>
      </c>
      <c r="B254" s="86">
        <v>0</v>
      </c>
      <c r="C254" s="86">
        <v>120</v>
      </c>
      <c r="D254" s="86">
        <v>120</v>
      </c>
      <c r="E254" s="86">
        <v>0</v>
      </c>
      <c r="F254" s="86">
        <v>0</v>
      </c>
      <c r="G254" s="86">
        <v>0</v>
      </c>
      <c r="H254" s="86">
        <v>0</v>
      </c>
      <c r="I254" s="86">
        <v>0</v>
      </c>
      <c r="J254" s="86">
        <v>120</v>
      </c>
      <c r="K254" s="86">
        <v>0</v>
      </c>
      <c r="L254" s="86">
        <v>0</v>
      </c>
      <c r="M254" s="86">
        <v>120</v>
      </c>
      <c r="N254" s="86">
        <v>480</v>
      </c>
      <c r="O254" s="87">
        <v>8.4063783395651459E-3</v>
      </c>
      <c r="P254" s="34">
        <v>0</v>
      </c>
    </row>
    <row r="255" spans="1:16" hidden="1" outlineLevel="2" x14ac:dyDescent="0.25">
      <c r="A255" s="74" t="s">
        <v>76</v>
      </c>
      <c r="B255" s="67">
        <v>0</v>
      </c>
      <c r="C255" s="67">
        <v>120</v>
      </c>
      <c r="D255" s="67">
        <v>120</v>
      </c>
      <c r="E255" s="67">
        <v>0</v>
      </c>
      <c r="F255" s="67">
        <v>0</v>
      </c>
      <c r="G255" s="67">
        <v>0</v>
      </c>
      <c r="H255" s="67">
        <v>0</v>
      </c>
      <c r="I255" s="67">
        <v>0</v>
      </c>
      <c r="J255" s="67">
        <v>120</v>
      </c>
      <c r="K255" s="67">
        <v>0</v>
      </c>
      <c r="L255" s="67">
        <v>0</v>
      </c>
      <c r="M255" s="67">
        <v>120</v>
      </c>
      <c r="N255" s="67">
        <v>480</v>
      </c>
      <c r="O255" s="75">
        <v>8.4063783395651459E-3</v>
      </c>
      <c r="P255" t="s">
        <v>77</v>
      </c>
    </row>
    <row r="256" spans="1:16" s="34" customFormat="1" hidden="1" outlineLevel="1" collapsed="1" x14ac:dyDescent="0.25">
      <c r="A256" s="85" t="s">
        <v>224</v>
      </c>
      <c r="B256" s="86">
        <f t="shared" ref="B256:O256" si="26">SUM(B257:B258)</f>
        <v>0</v>
      </c>
      <c r="C256" s="86">
        <f t="shared" si="26"/>
        <v>0</v>
      </c>
      <c r="D256" s="86">
        <f t="shared" si="26"/>
        <v>0</v>
      </c>
      <c r="E256" s="86">
        <f t="shared" si="26"/>
        <v>0</v>
      </c>
      <c r="F256" s="86">
        <f t="shared" si="26"/>
        <v>0</v>
      </c>
      <c r="G256" s="86">
        <f t="shared" si="26"/>
        <v>0</v>
      </c>
      <c r="H256" s="86">
        <f>SUM(H257:H258)</f>
        <v>0</v>
      </c>
      <c r="I256" s="86">
        <f t="shared" si="26"/>
        <v>0</v>
      </c>
      <c r="J256" s="86">
        <f t="shared" si="26"/>
        <v>0</v>
      </c>
      <c r="K256" s="86">
        <f t="shared" si="26"/>
        <v>0</v>
      </c>
      <c r="L256" s="86">
        <f t="shared" si="26"/>
        <v>0</v>
      </c>
      <c r="M256" s="86">
        <f t="shared" si="26"/>
        <v>0</v>
      </c>
      <c r="N256" s="86">
        <f t="shared" si="26"/>
        <v>0</v>
      </c>
      <c r="O256" s="87">
        <f t="shared" si="26"/>
        <v>0</v>
      </c>
    </row>
    <row r="257" spans="1:16" hidden="1" outlineLevel="2" x14ac:dyDescent="0.25">
      <c r="A257" s="74" t="s">
        <v>33</v>
      </c>
      <c r="B257" s="130">
        <v>0</v>
      </c>
      <c r="C257" s="130">
        <v>0</v>
      </c>
      <c r="D257" s="130">
        <v>0</v>
      </c>
      <c r="E257" s="130">
        <v>0</v>
      </c>
      <c r="F257" s="130">
        <v>0</v>
      </c>
      <c r="G257" s="130">
        <v>0</v>
      </c>
      <c r="H257" s="130">
        <v>0</v>
      </c>
      <c r="I257" s="130">
        <v>0</v>
      </c>
      <c r="J257" s="130">
        <v>0</v>
      </c>
      <c r="K257" s="130">
        <v>0</v>
      </c>
      <c r="L257" s="130">
        <v>0</v>
      </c>
      <c r="M257" s="130">
        <v>0</v>
      </c>
      <c r="N257" s="130">
        <v>0</v>
      </c>
      <c r="O257" s="75">
        <v>0</v>
      </c>
    </row>
    <row r="258" spans="1:16" hidden="1" outlineLevel="2" x14ac:dyDescent="0.25">
      <c r="A258" s="74" t="s">
        <v>225</v>
      </c>
      <c r="B258" s="130">
        <v>0</v>
      </c>
      <c r="C258" s="130">
        <v>0</v>
      </c>
      <c r="D258" s="130">
        <v>0</v>
      </c>
      <c r="E258" s="130">
        <v>0</v>
      </c>
      <c r="F258" s="130">
        <v>0</v>
      </c>
      <c r="G258" s="130">
        <v>0</v>
      </c>
      <c r="H258" s="130">
        <v>0</v>
      </c>
      <c r="I258" s="130">
        <v>0</v>
      </c>
      <c r="J258" s="130">
        <v>0</v>
      </c>
      <c r="K258" s="130">
        <v>0</v>
      </c>
      <c r="L258" s="130">
        <v>0</v>
      </c>
      <c r="M258" s="130">
        <v>0</v>
      </c>
      <c r="N258" s="130">
        <v>0</v>
      </c>
      <c r="O258" s="75">
        <v>0</v>
      </c>
    </row>
    <row r="259" spans="1:16" s="34" customFormat="1" hidden="1" outlineLevel="1" collapsed="1" x14ac:dyDescent="0.25">
      <c r="A259" s="85" t="s">
        <v>98</v>
      </c>
      <c r="B259" s="86">
        <v>0</v>
      </c>
      <c r="C259" s="86">
        <v>0</v>
      </c>
      <c r="D259" s="86">
        <v>0</v>
      </c>
      <c r="E259" s="86">
        <v>0</v>
      </c>
      <c r="F259" s="86">
        <v>750</v>
      </c>
      <c r="G259" s="86">
        <v>0</v>
      </c>
      <c r="H259" s="86">
        <v>0</v>
      </c>
      <c r="I259" s="86">
        <v>0</v>
      </c>
      <c r="J259" s="86">
        <v>0</v>
      </c>
      <c r="K259" s="86">
        <v>0</v>
      </c>
      <c r="L259" s="86">
        <v>850</v>
      </c>
      <c r="M259" s="86">
        <v>0</v>
      </c>
      <c r="N259" s="86">
        <v>1600</v>
      </c>
      <c r="O259" s="87">
        <v>2.8021261131883819E-2</v>
      </c>
      <c r="P259" s="34">
        <v>0</v>
      </c>
    </row>
    <row r="260" spans="1:16" hidden="1" outlineLevel="2" x14ac:dyDescent="0.25">
      <c r="A260" s="74" t="s">
        <v>33</v>
      </c>
      <c r="B260" s="67">
        <v>0</v>
      </c>
      <c r="C260" s="67">
        <v>0</v>
      </c>
      <c r="D260" s="67">
        <v>0</v>
      </c>
      <c r="E260" s="67">
        <v>0</v>
      </c>
      <c r="F260" s="67">
        <v>200</v>
      </c>
      <c r="G260" s="67">
        <v>0</v>
      </c>
      <c r="H260" s="67">
        <v>0</v>
      </c>
      <c r="I260" s="67">
        <v>0</v>
      </c>
      <c r="J260" s="67">
        <v>0</v>
      </c>
      <c r="K260" s="67">
        <v>0</v>
      </c>
      <c r="L260" s="67">
        <v>300</v>
      </c>
      <c r="M260" s="67">
        <v>0</v>
      </c>
      <c r="N260" s="67">
        <v>500</v>
      </c>
      <c r="O260" s="75">
        <v>8.7566441037136931E-3</v>
      </c>
    </row>
    <row r="261" spans="1:16" hidden="1" outlineLevel="2" x14ac:dyDescent="0.25">
      <c r="A261" s="74" t="s">
        <v>99</v>
      </c>
      <c r="B261" s="67">
        <v>0</v>
      </c>
      <c r="C261" s="67">
        <v>0</v>
      </c>
      <c r="D261" s="67">
        <v>0</v>
      </c>
      <c r="E261" s="67">
        <v>0</v>
      </c>
      <c r="F261" s="67">
        <v>500</v>
      </c>
      <c r="G261" s="67">
        <v>0</v>
      </c>
      <c r="H261" s="67">
        <v>0</v>
      </c>
      <c r="I261" s="67">
        <v>0</v>
      </c>
      <c r="J261" s="67">
        <v>0</v>
      </c>
      <c r="K261" s="67">
        <v>0</v>
      </c>
      <c r="L261" s="67">
        <v>500</v>
      </c>
      <c r="M261" s="67">
        <v>0</v>
      </c>
      <c r="N261" s="67">
        <v>1000</v>
      </c>
      <c r="O261" s="75">
        <v>1.7513288207427386E-2</v>
      </c>
    </row>
    <row r="262" spans="1:16" hidden="1" outlineLevel="2" x14ac:dyDescent="0.25">
      <c r="A262" s="74" t="s">
        <v>78</v>
      </c>
      <c r="B262" s="67">
        <v>0</v>
      </c>
      <c r="C262" s="67">
        <v>0</v>
      </c>
      <c r="D262" s="67">
        <v>0</v>
      </c>
      <c r="E262" s="67">
        <v>0</v>
      </c>
      <c r="F262" s="67">
        <v>50</v>
      </c>
      <c r="G262" s="67">
        <v>0</v>
      </c>
      <c r="H262" s="67">
        <v>0</v>
      </c>
      <c r="I262" s="67">
        <v>0</v>
      </c>
      <c r="J262" s="67">
        <v>0</v>
      </c>
      <c r="K262" s="67">
        <v>0</v>
      </c>
      <c r="L262" s="67">
        <v>50</v>
      </c>
      <c r="M262" s="67">
        <v>0</v>
      </c>
      <c r="N262" s="67">
        <v>100</v>
      </c>
      <c r="O262" s="75">
        <v>1.7513288207427387E-3</v>
      </c>
    </row>
    <row r="263" spans="1:16" collapsed="1" x14ac:dyDescent="0.25">
      <c r="A263" s="74" t="s">
        <v>65</v>
      </c>
      <c r="B263" s="67">
        <v>0</v>
      </c>
      <c r="C263" s="67">
        <v>0</v>
      </c>
      <c r="D263" s="67">
        <v>0</v>
      </c>
      <c r="E263" s="67">
        <v>0</v>
      </c>
      <c r="F263" s="67">
        <v>0</v>
      </c>
      <c r="G263" s="67">
        <v>0</v>
      </c>
      <c r="H263" s="67">
        <v>100</v>
      </c>
      <c r="I263" s="67">
        <v>0</v>
      </c>
      <c r="J263" s="67">
        <v>250</v>
      </c>
      <c r="K263" s="67">
        <v>0</v>
      </c>
      <c r="L263" s="67">
        <v>0</v>
      </c>
      <c r="M263" s="67">
        <v>0</v>
      </c>
      <c r="N263" s="67">
        <v>350</v>
      </c>
      <c r="O263" s="75">
        <v>6.129650872599585E-3</v>
      </c>
      <c r="P263">
        <v>0</v>
      </c>
    </row>
    <row r="264" spans="1:16" hidden="1" outlineLevel="1" x14ac:dyDescent="0.25">
      <c r="A264" s="74" t="s">
        <v>103</v>
      </c>
      <c r="B264" s="67">
        <v>0</v>
      </c>
      <c r="C264" s="67">
        <v>0</v>
      </c>
      <c r="D264" s="67">
        <v>0</v>
      </c>
      <c r="E264" s="67">
        <v>0</v>
      </c>
      <c r="F264" s="67">
        <v>0</v>
      </c>
      <c r="G264" s="67">
        <v>0</v>
      </c>
      <c r="H264" s="67">
        <v>0</v>
      </c>
      <c r="I264" s="67">
        <v>0</v>
      </c>
      <c r="J264" s="67">
        <v>250</v>
      </c>
      <c r="K264" s="67">
        <v>0</v>
      </c>
      <c r="L264" s="67">
        <v>0</v>
      </c>
      <c r="M264" s="67">
        <v>0</v>
      </c>
      <c r="N264" s="67">
        <v>250</v>
      </c>
      <c r="O264" s="75">
        <v>4.3783220518568465E-3</v>
      </c>
      <c r="P264" t="s">
        <v>106</v>
      </c>
    </row>
    <row r="265" spans="1:16" hidden="1" outlineLevel="1" x14ac:dyDescent="0.25">
      <c r="A265" s="74" t="s">
        <v>104</v>
      </c>
      <c r="B265" s="67">
        <v>0</v>
      </c>
      <c r="C265" s="67">
        <v>0</v>
      </c>
      <c r="D265" s="67">
        <v>0</v>
      </c>
      <c r="E265" s="67">
        <v>0</v>
      </c>
      <c r="F265" s="67">
        <v>0</v>
      </c>
      <c r="G265" s="67">
        <v>0</v>
      </c>
      <c r="H265" s="67">
        <v>100</v>
      </c>
      <c r="I265" s="67">
        <v>0</v>
      </c>
      <c r="J265" s="67">
        <v>0</v>
      </c>
      <c r="K265" s="67">
        <v>0</v>
      </c>
      <c r="L265" s="67">
        <v>0</v>
      </c>
      <c r="M265" s="67">
        <v>0</v>
      </c>
      <c r="N265" s="67">
        <v>100</v>
      </c>
      <c r="O265" s="75">
        <v>1.7513288207427387E-3</v>
      </c>
      <c r="P265" t="s">
        <v>105</v>
      </c>
    </row>
    <row r="266" spans="1:16" collapsed="1" x14ac:dyDescent="0.25">
      <c r="A266" s="74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75"/>
    </row>
    <row r="267" spans="1:16" x14ac:dyDescent="0.25">
      <c r="A267" s="74" t="s">
        <v>189</v>
      </c>
      <c r="B267" s="67">
        <v>2604</v>
      </c>
      <c r="C267" s="67">
        <v>6381</v>
      </c>
      <c r="D267" s="67">
        <v>2906</v>
      </c>
      <c r="E267" s="67">
        <v>2430</v>
      </c>
      <c r="F267" s="67">
        <v>13500</v>
      </c>
      <c r="G267" s="67">
        <v>1820</v>
      </c>
      <c r="H267" s="67">
        <v>3490</v>
      </c>
      <c r="I267" s="67">
        <v>975</v>
      </c>
      <c r="J267" s="67">
        <v>6538.5</v>
      </c>
      <c r="K267" s="67">
        <v>1185</v>
      </c>
      <c r="L267" s="67">
        <v>10794</v>
      </c>
      <c r="M267" s="67">
        <v>4476</v>
      </c>
      <c r="N267" s="67">
        <v>57099.5</v>
      </c>
      <c r="O267" s="75">
        <v>1</v>
      </c>
    </row>
    <row r="268" spans="1:16" x14ac:dyDescent="0.25">
      <c r="A268" s="74" t="s">
        <v>188</v>
      </c>
      <c r="B268" s="67">
        <v>-2405</v>
      </c>
      <c r="C268" s="67">
        <v>-5924</v>
      </c>
      <c r="D268" s="67">
        <v>4628</v>
      </c>
      <c r="E268" s="67">
        <v>1286</v>
      </c>
      <c r="F268" s="67">
        <v>-2683</v>
      </c>
      <c r="G268" s="67">
        <v>-1526</v>
      </c>
      <c r="H268" s="67">
        <v>-3064</v>
      </c>
      <c r="I268" s="67">
        <v>-643</v>
      </c>
      <c r="J268" s="67">
        <v>1918.5</v>
      </c>
      <c r="K268" s="67">
        <v>1823</v>
      </c>
      <c r="L268" s="67">
        <v>-1836</v>
      </c>
      <c r="M268" s="67">
        <v>-3594</v>
      </c>
      <c r="N268" s="67">
        <v>-12204.5</v>
      </c>
      <c r="O268" s="75"/>
    </row>
    <row r="269" spans="1:16" x14ac:dyDescent="0.25">
      <c r="A269" s="74" t="s">
        <v>206</v>
      </c>
      <c r="B269" s="67">
        <v>40748.29</v>
      </c>
      <c r="C269" s="67">
        <v>34824.29</v>
      </c>
      <c r="D269" s="67">
        <v>39452.29</v>
      </c>
      <c r="E269" s="67">
        <v>40553.29</v>
      </c>
      <c r="F269" s="67">
        <v>37870.29</v>
      </c>
      <c r="G269" s="67">
        <v>36344.29</v>
      </c>
      <c r="H269" s="67">
        <v>33280.29</v>
      </c>
      <c r="I269" s="67">
        <v>32637.29</v>
      </c>
      <c r="J269" s="67">
        <v>34555.79</v>
      </c>
      <c r="K269" s="67">
        <v>36378.79</v>
      </c>
      <c r="L269" s="67">
        <v>34542.79</v>
      </c>
      <c r="M269" s="67">
        <v>30948.79</v>
      </c>
      <c r="N269" s="67"/>
      <c r="O269" s="88"/>
    </row>
  </sheetData>
  <mergeCells count="16">
    <mergeCell ref="B130:C130"/>
    <mergeCell ref="D130:E130"/>
    <mergeCell ref="B134:C134"/>
    <mergeCell ref="B135:C135"/>
    <mergeCell ref="B136:C136"/>
    <mergeCell ref="B137:C137"/>
    <mergeCell ref="B138:C138"/>
    <mergeCell ref="B139:C139"/>
    <mergeCell ref="B140:C140"/>
    <mergeCell ref="D134:E134"/>
    <mergeCell ref="D135:E135"/>
    <mergeCell ref="D136:E136"/>
    <mergeCell ref="D137:E137"/>
    <mergeCell ref="D138:E138"/>
    <mergeCell ref="D139:E139"/>
    <mergeCell ref="D140:E140"/>
  </mergeCells>
  <pageMargins left="0.7" right="0.7" top="0.75" bottom="0.75" header="0.3" footer="0.3"/>
  <pageSetup paperSize="5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H2" sqref="H2"/>
    </sheetView>
  </sheetViews>
  <sheetFormatPr defaultRowHeight="15" x14ac:dyDescent="0.25"/>
  <cols>
    <col min="1" max="1" width="26.140625" bestFit="1" customWidth="1"/>
    <col min="2" max="3" width="9" bestFit="1" customWidth="1"/>
    <col min="4" max="4" width="12.28515625" bestFit="1" customWidth="1"/>
    <col min="5" max="5" width="10.5703125" bestFit="1" customWidth="1"/>
    <col min="6" max="6" width="11.85546875" bestFit="1" customWidth="1"/>
    <col min="7" max="7" width="11.5703125" bestFit="1" customWidth="1"/>
    <col min="8" max="8" width="9.140625" bestFit="1" customWidth="1"/>
    <col min="9" max="9" width="10.28515625" bestFit="1" customWidth="1"/>
    <col min="10" max="11" width="10.5703125" bestFit="1" customWidth="1"/>
    <col min="12" max="13" width="9" bestFit="1" customWidth="1"/>
    <col min="14" max="14" width="11.5703125" bestFit="1" customWidth="1"/>
    <col min="15" max="15" width="15.28515625" bestFit="1" customWidth="1"/>
  </cols>
  <sheetData>
    <row r="1" spans="1:15" s="2" customFormat="1" ht="18.75" x14ac:dyDescent="0.25">
      <c r="A1" s="14" t="s">
        <v>42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2" t="s">
        <v>30</v>
      </c>
    </row>
    <row r="2" spans="1:15" s="2" customFormat="1" x14ac:dyDescent="0.25">
      <c r="A2" s="4" t="s">
        <v>43</v>
      </c>
      <c r="B2" s="1">
        <v>226.5</v>
      </c>
      <c r="C2" s="1">
        <v>247.5</v>
      </c>
      <c r="D2" s="1">
        <v>7755</v>
      </c>
      <c r="E2" s="1">
        <v>2226</v>
      </c>
      <c r="F2" s="1">
        <v>673.5</v>
      </c>
      <c r="G2" s="1">
        <v>579</v>
      </c>
      <c r="H2" s="1">
        <v>820.5</v>
      </c>
      <c r="I2" s="1">
        <v>332</v>
      </c>
      <c r="J2" s="1">
        <v>8457</v>
      </c>
      <c r="K2" s="1">
        <v>3008</v>
      </c>
      <c r="L2" s="1">
        <v>858</v>
      </c>
      <c r="M2" s="1">
        <v>882</v>
      </c>
      <c r="N2" s="1">
        <f>SUM(B2:M2)</f>
        <v>26065</v>
      </c>
      <c r="O2" s="2" t="s">
        <v>45</v>
      </c>
    </row>
    <row r="3" spans="1:15" x14ac:dyDescent="0.25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ColWidth="8.85546875" defaultRowHeight="15" x14ac:dyDescent="0.25"/>
  <cols>
    <col min="1" max="1" width="44.42578125" style="2" bestFit="1" customWidth="1"/>
    <col min="2" max="3" width="8.85546875" style="1"/>
    <col min="4" max="4" width="10.85546875" style="1" bestFit="1" customWidth="1"/>
    <col min="5" max="5" width="8.85546875" style="1"/>
    <col min="6" max="6" width="10.7109375" style="1" bestFit="1" customWidth="1"/>
    <col min="7" max="7" width="10.42578125" style="1" bestFit="1" customWidth="1"/>
    <col min="8" max="13" width="8.85546875" style="1"/>
    <col min="14" max="14" width="10.140625" style="1" bestFit="1" customWidth="1"/>
    <col min="15" max="15" width="74.85546875" style="2" customWidth="1"/>
    <col min="16" max="16384" width="8.85546875" style="2"/>
  </cols>
  <sheetData>
    <row r="1" spans="1:15" ht="18.75" x14ac:dyDescent="0.25">
      <c r="A1" s="14" t="s">
        <v>53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2" t="s">
        <v>30</v>
      </c>
    </row>
    <row r="2" spans="1:15" ht="15.75" x14ac:dyDescent="0.25">
      <c r="A2" s="15" t="s">
        <v>54</v>
      </c>
    </row>
    <row r="3" spans="1:15" ht="30" x14ac:dyDescent="0.25">
      <c r="A3" s="4" t="s">
        <v>55</v>
      </c>
      <c r="F3" s="1">
        <v>714.75</v>
      </c>
      <c r="L3" s="1">
        <v>400</v>
      </c>
      <c r="N3" s="1">
        <f>SUM(B3:M3)</f>
        <v>1114.75</v>
      </c>
      <c r="O3" s="3" t="s">
        <v>163</v>
      </c>
    </row>
    <row r="4" spans="1:15" ht="15.75" x14ac:dyDescent="0.25">
      <c r="A4" s="15" t="s">
        <v>56</v>
      </c>
    </row>
    <row r="5" spans="1:15" ht="30" x14ac:dyDescent="0.25">
      <c r="A5" s="4" t="s">
        <v>57</v>
      </c>
      <c r="F5" s="1">
        <v>100.16</v>
      </c>
      <c r="G5" s="1">
        <v>210.94</v>
      </c>
      <c r="L5" s="1">
        <v>500</v>
      </c>
      <c r="N5" s="1">
        <f>SUM(D5:M5)</f>
        <v>811.1</v>
      </c>
      <c r="O5" s="3" t="s">
        <v>162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ColWidth="8.85546875" defaultRowHeight="15" x14ac:dyDescent="0.25"/>
  <cols>
    <col min="1" max="1" width="53" style="2" bestFit="1" customWidth="1"/>
    <col min="2" max="2" width="9" style="1" bestFit="1" customWidth="1"/>
    <col min="3" max="3" width="8.5703125" style="1" bestFit="1" customWidth="1"/>
    <col min="4" max="4" width="12.28515625" style="1" bestFit="1" customWidth="1"/>
    <col min="5" max="5" width="9.5703125" style="1" bestFit="1" customWidth="1"/>
    <col min="6" max="6" width="11.85546875" style="1" bestFit="1" customWidth="1"/>
    <col min="7" max="7" width="11.5703125" style="1" bestFit="1" customWidth="1"/>
    <col min="8" max="8" width="10.5703125" style="1" bestFit="1" customWidth="1"/>
    <col min="9" max="9" width="10.28515625" style="1" bestFit="1" customWidth="1"/>
    <col min="10" max="11" width="8" style="1" bestFit="1" customWidth="1"/>
    <col min="12" max="12" width="11.28515625" style="1" bestFit="1" customWidth="1"/>
    <col min="13" max="13" width="10.5703125" style="1" bestFit="1" customWidth="1"/>
    <col min="14" max="14" width="11.5703125" style="1" bestFit="1" customWidth="1"/>
    <col min="15" max="15" width="53.42578125" style="3" customWidth="1"/>
    <col min="16" max="16384" width="8.85546875" style="2"/>
  </cols>
  <sheetData>
    <row r="1" spans="1:15" ht="18.75" x14ac:dyDescent="0.25">
      <c r="A1" s="14" t="s">
        <v>108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3" t="s">
        <v>30</v>
      </c>
    </row>
    <row r="2" spans="1:15" ht="15.75" x14ac:dyDescent="0.25">
      <c r="A2" s="15" t="s">
        <v>109</v>
      </c>
      <c r="B2" s="1">
        <f t="shared" ref="B2:M2" si="0">SUM(B3:B8)</f>
        <v>0</v>
      </c>
      <c r="C2" s="1">
        <f t="shared" si="0"/>
        <v>0</v>
      </c>
      <c r="D2" s="1">
        <f t="shared" si="0"/>
        <v>0</v>
      </c>
      <c r="E2" s="1">
        <f t="shared" si="0"/>
        <v>0</v>
      </c>
      <c r="F2" s="1">
        <f t="shared" si="0"/>
        <v>8864.09</v>
      </c>
      <c r="G2" s="1">
        <f t="shared" si="0"/>
        <v>0</v>
      </c>
      <c r="H2" s="1">
        <f t="shared" si="0"/>
        <v>1900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7700</v>
      </c>
      <c r="M2" s="1">
        <f t="shared" si="0"/>
        <v>0</v>
      </c>
      <c r="N2" s="1">
        <f>SUM(N3:N8)</f>
        <v>18464.09</v>
      </c>
    </row>
    <row r="3" spans="1:15" s="17" customFormat="1" ht="30" x14ac:dyDescent="0.25">
      <c r="A3" s="16" t="s">
        <v>132</v>
      </c>
      <c r="B3" s="9"/>
      <c r="C3" s="9"/>
      <c r="D3" s="9"/>
      <c r="E3" s="9"/>
      <c r="F3" s="9">
        <v>7756.09</v>
      </c>
      <c r="G3" s="9"/>
      <c r="H3" s="9"/>
      <c r="I3" s="9"/>
      <c r="J3" s="9"/>
      <c r="K3" s="9"/>
      <c r="L3" s="9">
        <v>6500</v>
      </c>
      <c r="M3" s="9"/>
      <c r="N3" s="9">
        <f>SUM(B3:M3)</f>
        <v>14256.09</v>
      </c>
      <c r="O3" s="20" t="s">
        <v>133</v>
      </c>
    </row>
    <row r="4" spans="1:15" s="17" customFormat="1" x14ac:dyDescent="0.25">
      <c r="A4" s="16" t="s">
        <v>134</v>
      </c>
      <c r="B4" s="9"/>
      <c r="C4" s="9"/>
      <c r="D4" s="9"/>
      <c r="E4" s="9"/>
      <c r="F4" s="9">
        <v>0</v>
      </c>
      <c r="G4" s="9"/>
      <c r="H4" s="9"/>
      <c r="I4" s="9"/>
      <c r="J4" s="9"/>
      <c r="K4" s="9"/>
      <c r="L4" s="9">
        <v>100</v>
      </c>
      <c r="M4" s="9"/>
      <c r="N4" s="9">
        <f>SUM(B4:M4)</f>
        <v>100</v>
      </c>
      <c r="O4" s="20" t="s">
        <v>135</v>
      </c>
    </row>
    <row r="5" spans="1:15" s="17" customFormat="1" x14ac:dyDescent="0.25">
      <c r="A5" s="16" t="s">
        <v>130</v>
      </c>
      <c r="B5" s="9"/>
      <c r="C5" s="9"/>
      <c r="D5" s="9"/>
      <c r="E5" s="9"/>
      <c r="F5" s="9">
        <v>0</v>
      </c>
      <c r="G5" s="9"/>
      <c r="H5" s="9"/>
      <c r="I5" s="9"/>
      <c r="J5" s="9"/>
      <c r="K5" s="9"/>
      <c r="L5" s="9">
        <v>300</v>
      </c>
      <c r="M5" s="9"/>
      <c r="N5" s="9">
        <f>SUM(B5:M5)</f>
        <v>300</v>
      </c>
      <c r="O5" s="20" t="s">
        <v>131</v>
      </c>
    </row>
    <row r="6" spans="1:15" s="17" customFormat="1" ht="30" x14ac:dyDescent="0.25">
      <c r="A6" s="16" t="s">
        <v>136</v>
      </c>
      <c r="B6" s="9"/>
      <c r="C6" s="9"/>
      <c r="D6" s="9"/>
      <c r="E6" s="9"/>
      <c r="F6" s="9">
        <v>0</v>
      </c>
      <c r="G6" s="9"/>
      <c r="H6" s="9"/>
      <c r="I6" s="9"/>
      <c r="J6" s="9"/>
      <c r="K6" s="9"/>
      <c r="L6" s="9">
        <v>200</v>
      </c>
      <c r="M6" s="9"/>
      <c r="N6" s="9">
        <f t="shared" ref="N6:N25" si="1">SUM(B6:M6)</f>
        <v>200</v>
      </c>
      <c r="O6" s="20" t="s">
        <v>137</v>
      </c>
    </row>
    <row r="7" spans="1:15" s="17" customFormat="1" x14ac:dyDescent="0.25">
      <c r="A7" s="16" t="s">
        <v>182</v>
      </c>
      <c r="B7" s="9"/>
      <c r="C7" s="9"/>
      <c r="D7" s="9"/>
      <c r="E7" s="9"/>
      <c r="F7" s="9">
        <v>100</v>
      </c>
      <c r="H7" s="9">
        <v>1900</v>
      </c>
      <c r="I7" s="9"/>
      <c r="J7" s="9"/>
      <c r="K7" s="9"/>
      <c r="L7" s="9"/>
      <c r="M7" s="9"/>
      <c r="N7" s="9">
        <f t="shared" si="1"/>
        <v>2000</v>
      </c>
      <c r="O7" s="20" t="s">
        <v>183</v>
      </c>
    </row>
    <row r="8" spans="1:15" s="17" customFormat="1" x14ac:dyDescent="0.25">
      <c r="A8" s="16" t="s">
        <v>138</v>
      </c>
      <c r="B8" s="9"/>
      <c r="C8" s="9"/>
      <c r="D8" s="9"/>
      <c r="E8" s="9"/>
      <c r="F8" s="9">
        <v>1008</v>
      </c>
      <c r="G8" s="9"/>
      <c r="H8" s="9"/>
      <c r="I8" s="9"/>
      <c r="J8" s="9"/>
      <c r="K8" s="9"/>
      <c r="L8" s="9">
        <v>600</v>
      </c>
      <c r="M8" s="9"/>
      <c r="N8" s="9">
        <f t="shared" si="1"/>
        <v>1608</v>
      </c>
      <c r="O8" s="20" t="s">
        <v>139</v>
      </c>
    </row>
    <row r="9" spans="1:15" ht="15.75" x14ac:dyDescent="0.25">
      <c r="A9" s="15" t="s">
        <v>110</v>
      </c>
      <c r="B9" s="9">
        <f t="shared" ref="B9:M9" si="2">SUM(B11:B25)</f>
        <v>478.13000000000005</v>
      </c>
      <c r="C9" s="9">
        <f t="shared" si="2"/>
        <v>32.619999999999997</v>
      </c>
      <c r="D9" s="9">
        <f t="shared" si="2"/>
        <v>14.15</v>
      </c>
      <c r="E9" s="9">
        <f t="shared" si="2"/>
        <v>91.22</v>
      </c>
      <c r="F9" s="9">
        <f>SUM(F10:F25)</f>
        <v>8051.2900000000009</v>
      </c>
      <c r="G9" s="9">
        <f t="shared" si="2"/>
        <v>10</v>
      </c>
      <c r="H9" s="9">
        <f t="shared" si="2"/>
        <v>53.81</v>
      </c>
      <c r="I9" s="9">
        <f t="shared" si="2"/>
        <v>30</v>
      </c>
      <c r="J9" s="9">
        <f t="shared" si="2"/>
        <v>40</v>
      </c>
      <c r="K9" s="9">
        <f t="shared" si="2"/>
        <v>60</v>
      </c>
      <c r="L9" s="9">
        <f t="shared" si="2"/>
        <v>7050</v>
      </c>
      <c r="M9" s="9">
        <f t="shared" si="2"/>
        <v>0</v>
      </c>
      <c r="N9" s="9">
        <f>SUM(B9:M9)</f>
        <v>15911.220000000001</v>
      </c>
      <c r="O9" s="20"/>
    </row>
    <row r="10" spans="1:15" x14ac:dyDescent="0.25">
      <c r="A10" s="22" t="s">
        <v>219</v>
      </c>
      <c r="B10" s="9"/>
      <c r="C10" s="9"/>
      <c r="D10" s="9"/>
      <c r="E10" s="9"/>
      <c r="F10" s="9">
        <v>134.04</v>
      </c>
      <c r="G10" s="9"/>
      <c r="H10" s="9"/>
      <c r="I10" s="9"/>
      <c r="J10" s="9"/>
      <c r="K10" s="9"/>
      <c r="L10" s="9"/>
      <c r="M10" s="9"/>
      <c r="N10" s="9">
        <f t="shared" si="1"/>
        <v>134.04</v>
      </c>
      <c r="O10" s="20"/>
    </row>
    <row r="11" spans="1:15" x14ac:dyDescent="0.25">
      <c r="A11" s="16" t="s">
        <v>140</v>
      </c>
      <c r="B11" s="9"/>
      <c r="C11" s="9"/>
      <c r="D11" s="9"/>
      <c r="E11" s="9"/>
      <c r="F11" s="9">
        <v>0</v>
      </c>
      <c r="G11" s="9"/>
      <c r="H11" s="9"/>
      <c r="I11" s="9"/>
      <c r="J11" s="9"/>
      <c r="K11" s="9"/>
      <c r="L11" s="9">
        <v>150</v>
      </c>
      <c r="M11" s="9"/>
      <c r="N11" s="9">
        <f t="shared" si="1"/>
        <v>150</v>
      </c>
      <c r="O11" s="20" t="s">
        <v>148</v>
      </c>
    </row>
    <row r="12" spans="1:15" x14ac:dyDescent="0.25">
      <c r="A12" s="16" t="s">
        <v>141</v>
      </c>
      <c r="B12" s="9"/>
      <c r="C12" s="9"/>
      <c r="D12" s="9"/>
      <c r="E12" s="9"/>
      <c r="F12" s="9">
        <v>0</v>
      </c>
      <c r="G12" s="9"/>
      <c r="H12" s="9"/>
      <c r="I12" s="9"/>
      <c r="J12" s="9"/>
      <c r="K12" s="9"/>
      <c r="L12" s="9">
        <v>70</v>
      </c>
      <c r="M12" s="9"/>
      <c r="N12" s="9">
        <f t="shared" si="1"/>
        <v>70</v>
      </c>
      <c r="O12" s="20" t="s">
        <v>149</v>
      </c>
    </row>
    <row r="13" spans="1:15" x14ac:dyDescent="0.25">
      <c r="A13" s="16" t="s">
        <v>142</v>
      </c>
      <c r="B13" s="9"/>
      <c r="C13" s="9"/>
      <c r="D13" s="9"/>
      <c r="E13" s="9"/>
      <c r="F13" s="9">
        <v>1000</v>
      </c>
      <c r="G13" s="9"/>
      <c r="H13" s="9"/>
      <c r="I13" s="9"/>
      <c r="J13" s="9"/>
      <c r="K13" s="9"/>
      <c r="L13" s="9">
        <v>1000</v>
      </c>
      <c r="M13" s="9"/>
      <c r="N13" s="9">
        <f t="shared" si="1"/>
        <v>2000</v>
      </c>
      <c r="O13" s="20" t="s">
        <v>150</v>
      </c>
    </row>
    <row r="14" spans="1:15" ht="30" x14ac:dyDescent="0.25">
      <c r="A14" s="16" t="s">
        <v>111</v>
      </c>
      <c r="B14" s="9"/>
      <c r="C14" s="9"/>
      <c r="D14" s="9"/>
      <c r="E14" s="9"/>
      <c r="F14" s="9">
        <v>5078.09</v>
      </c>
      <c r="G14" s="9"/>
      <c r="H14" s="9"/>
      <c r="I14" s="9"/>
      <c r="J14" s="9"/>
      <c r="K14" s="9"/>
      <c r="L14" s="9">
        <v>5000</v>
      </c>
      <c r="M14" s="9"/>
      <c r="N14" s="9">
        <f t="shared" si="1"/>
        <v>10078.09</v>
      </c>
      <c r="O14" s="20" t="s">
        <v>151</v>
      </c>
    </row>
    <row r="15" spans="1:15" x14ac:dyDescent="0.25">
      <c r="A15" s="16" t="s">
        <v>112</v>
      </c>
      <c r="B15" s="9"/>
      <c r="C15" s="9"/>
      <c r="D15" s="9"/>
      <c r="E15" s="9"/>
      <c r="F15" s="9">
        <v>0</v>
      </c>
      <c r="G15" s="9"/>
      <c r="H15" s="9"/>
      <c r="I15" s="9"/>
      <c r="J15" s="9"/>
      <c r="K15" s="9"/>
      <c r="L15" s="9">
        <v>20</v>
      </c>
      <c r="M15" s="9"/>
      <c r="N15" s="9">
        <f t="shared" si="1"/>
        <v>20</v>
      </c>
      <c r="O15" s="20" t="s">
        <v>152</v>
      </c>
    </row>
    <row r="16" spans="1:15" x14ac:dyDescent="0.25">
      <c r="A16" s="16" t="s">
        <v>113</v>
      </c>
      <c r="B16" s="9">
        <v>424.16</v>
      </c>
      <c r="C16" s="9"/>
      <c r="D16" s="9"/>
      <c r="E16" s="9"/>
      <c r="F16" s="9">
        <v>361.93</v>
      </c>
      <c r="G16" s="9"/>
      <c r="H16" s="9"/>
      <c r="I16" s="9"/>
      <c r="J16" s="9"/>
      <c r="K16" s="9"/>
      <c r="L16" s="9">
        <v>50</v>
      </c>
      <c r="M16" s="9"/>
      <c r="N16" s="9">
        <f t="shared" si="1"/>
        <v>836.09</v>
      </c>
      <c r="O16" s="20" t="s">
        <v>153</v>
      </c>
    </row>
    <row r="17" spans="1:15" x14ac:dyDescent="0.25">
      <c r="A17" s="16" t="s">
        <v>143</v>
      </c>
      <c r="B17" s="9"/>
      <c r="C17" s="9"/>
      <c r="D17" s="9"/>
      <c r="E17" s="9"/>
      <c r="F17" s="9">
        <v>0</v>
      </c>
      <c r="G17" s="9"/>
      <c r="H17" s="9"/>
      <c r="I17" s="9"/>
      <c r="J17" s="9"/>
      <c r="K17" s="9"/>
      <c r="L17" s="9">
        <v>350</v>
      </c>
      <c r="M17" s="9"/>
      <c r="N17" s="9">
        <f t="shared" si="1"/>
        <v>350</v>
      </c>
      <c r="O17" s="20" t="s">
        <v>154</v>
      </c>
    </row>
    <row r="18" spans="1:15" x14ac:dyDescent="0.25">
      <c r="A18" s="16" t="s">
        <v>144</v>
      </c>
      <c r="B18" s="9"/>
      <c r="C18" s="9"/>
      <c r="D18" s="9"/>
      <c r="E18" s="9"/>
      <c r="F18" s="9">
        <v>0</v>
      </c>
      <c r="G18" s="9"/>
      <c r="H18" s="9"/>
      <c r="I18" s="9"/>
      <c r="J18" s="9"/>
      <c r="K18" s="9"/>
      <c r="L18" s="9">
        <v>50</v>
      </c>
      <c r="M18" s="9"/>
      <c r="N18" s="9">
        <f t="shared" si="1"/>
        <v>50</v>
      </c>
      <c r="O18" s="20" t="s">
        <v>155</v>
      </c>
    </row>
    <row r="19" spans="1:15" x14ac:dyDescent="0.25">
      <c r="A19" s="22" t="s">
        <v>220</v>
      </c>
      <c r="B19" s="9"/>
      <c r="C19" s="9"/>
      <c r="D19" s="9"/>
      <c r="E19" s="9"/>
      <c r="F19" s="9">
        <v>520</v>
      </c>
      <c r="G19" s="9"/>
      <c r="H19" s="9"/>
      <c r="I19" s="9"/>
      <c r="J19" s="9"/>
      <c r="K19" s="9"/>
      <c r="L19" s="9"/>
      <c r="M19" s="9"/>
      <c r="N19" s="9">
        <f t="shared" si="1"/>
        <v>520</v>
      </c>
      <c r="O19" s="20"/>
    </row>
    <row r="20" spans="1:15" ht="30" x14ac:dyDescent="0.25">
      <c r="A20" s="16" t="s">
        <v>114</v>
      </c>
      <c r="B20" s="1">
        <v>17.170000000000002</v>
      </c>
      <c r="C20" s="1">
        <v>32.619999999999997</v>
      </c>
      <c r="D20" s="1">
        <v>14.15</v>
      </c>
      <c r="E20" s="1">
        <v>91.22</v>
      </c>
      <c r="F20" s="1">
        <v>76.099999999999994</v>
      </c>
      <c r="G20" s="1">
        <v>10</v>
      </c>
      <c r="H20" s="1">
        <v>53.81</v>
      </c>
      <c r="I20" s="1">
        <v>30</v>
      </c>
      <c r="J20" s="1">
        <v>40</v>
      </c>
      <c r="K20" s="1">
        <v>60</v>
      </c>
      <c r="L20" s="1">
        <v>100</v>
      </c>
      <c r="N20" s="9">
        <f t="shared" si="1"/>
        <v>525.06999999999994</v>
      </c>
      <c r="O20" s="3" t="s">
        <v>156</v>
      </c>
    </row>
    <row r="21" spans="1:15" x14ac:dyDescent="0.25">
      <c r="A21" s="16" t="s">
        <v>145</v>
      </c>
      <c r="F21" s="1">
        <v>355.47</v>
      </c>
      <c r="L21" s="1">
        <v>75</v>
      </c>
      <c r="N21" s="9">
        <f t="shared" si="1"/>
        <v>430.47</v>
      </c>
      <c r="O21" s="3" t="s">
        <v>157</v>
      </c>
    </row>
    <row r="22" spans="1:15" ht="30" x14ac:dyDescent="0.25">
      <c r="A22" s="16" t="s">
        <v>115</v>
      </c>
      <c r="B22" s="1">
        <v>36.799999999999997</v>
      </c>
      <c r="F22" s="1">
        <v>56.16</v>
      </c>
      <c r="L22" s="1">
        <v>40</v>
      </c>
      <c r="N22" s="9">
        <f t="shared" si="1"/>
        <v>132.95999999999998</v>
      </c>
      <c r="O22" s="20" t="s">
        <v>158</v>
      </c>
    </row>
    <row r="23" spans="1:15" x14ac:dyDescent="0.25">
      <c r="A23" s="16" t="s">
        <v>146</v>
      </c>
      <c r="F23" s="1">
        <v>269.5</v>
      </c>
      <c r="L23" s="1">
        <v>125</v>
      </c>
      <c r="N23" s="9">
        <f t="shared" si="1"/>
        <v>394.5</v>
      </c>
      <c r="O23" s="3" t="s">
        <v>159</v>
      </c>
    </row>
    <row r="24" spans="1:15" x14ac:dyDescent="0.25">
      <c r="A24" s="16" t="s">
        <v>221</v>
      </c>
      <c r="F24" s="1">
        <v>200</v>
      </c>
      <c r="N24" s="9">
        <f t="shared" si="1"/>
        <v>200</v>
      </c>
    </row>
    <row r="25" spans="1:15" x14ac:dyDescent="0.25">
      <c r="A25" s="16" t="s">
        <v>147</v>
      </c>
      <c r="F25" s="1">
        <v>0</v>
      </c>
      <c r="L25" s="1">
        <v>20</v>
      </c>
      <c r="N25" s="9">
        <f t="shared" si="1"/>
        <v>20</v>
      </c>
      <c r="O25" s="3" t="s">
        <v>160</v>
      </c>
    </row>
    <row r="27" spans="1:15" x14ac:dyDescent="0.25">
      <c r="A27" s="2" t="s">
        <v>186</v>
      </c>
      <c r="F27" s="1">
        <f>F2-SUM(C9:F9)+H7</f>
        <v>2574.8099999999995</v>
      </c>
      <c r="L27" s="1">
        <f>L2-SUM(G9:L9)</f>
        <v>456.1899999999996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workbookViewId="0">
      <selection activeCell="I21" sqref="I21"/>
    </sheetView>
  </sheetViews>
  <sheetFormatPr defaultColWidth="8.85546875" defaultRowHeight="15" x14ac:dyDescent="0.25"/>
  <cols>
    <col min="1" max="1" width="30.28515625" style="2" bestFit="1" customWidth="1"/>
    <col min="2" max="2" width="5.140625" style="1" bestFit="1" customWidth="1"/>
    <col min="3" max="3" width="7.5703125" style="1" bestFit="1" customWidth="1"/>
    <col min="4" max="4" width="10.85546875" style="1" customWidth="1"/>
    <col min="5" max="5" width="8.7109375" style="1" bestFit="1" customWidth="1"/>
    <col min="6" max="6" width="10.7109375" style="1" bestFit="1" customWidth="1"/>
    <col min="7" max="7" width="10.42578125" style="1" bestFit="1" customWidth="1"/>
    <col min="8" max="8" width="9.7109375" style="1" bestFit="1" customWidth="1"/>
    <col min="9" max="9" width="9.28515625" style="1" bestFit="1" customWidth="1"/>
    <col min="10" max="10" width="7.28515625" style="1" bestFit="1" customWidth="1"/>
    <col min="11" max="13" width="5.7109375" style="1" bestFit="1" customWidth="1"/>
    <col min="14" max="14" width="7.7109375" style="1" bestFit="1" customWidth="1"/>
    <col min="15" max="15" width="32.7109375" style="3" bestFit="1" customWidth="1"/>
    <col min="16" max="16384" width="8.85546875" style="2"/>
  </cols>
  <sheetData>
    <row r="1" spans="1:15" ht="18.75" x14ac:dyDescent="0.25">
      <c r="A1" s="14" t="s">
        <v>51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3" t="s">
        <v>30</v>
      </c>
    </row>
    <row r="2" spans="1:15" ht="15.75" x14ac:dyDescent="0.25">
      <c r="A2" s="15" t="s">
        <v>50</v>
      </c>
    </row>
    <row r="3" spans="1:15" s="17" customFormat="1" ht="45" x14ac:dyDescent="0.25">
      <c r="A3" s="16" t="s">
        <v>52</v>
      </c>
      <c r="B3" s="9"/>
      <c r="C3" s="9"/>
      <c r="D3" s="9"/>
      <c r="E3" s="9"/>
      <c r="F3" s="9"/>
      <c r="G3" s="9"/>
      <c r="H3" s="9">
        <f>-303.5+310.5</f>
        <v>7</v>
      </c>
      <c r="I3" s="9">
        <v>0</v>
      </c>
      <c r="J3" s="9"/>
      <c r="K3" s="9"/>
      <c r="L3" s="9"/>
      <c r="M3" s="9"/>
      <c r="N3" s="9">
        <f>SUM(B3:M3)</f>
        <v>7</v>
      </c>
      <c r="O3" s="20" t="s">
        <v>161</v>
      </c>
    </row>
    <row r="4" spans="1:15" s="17" customFormat="1" x14ac:dyDescent="0.25">
      <c r="A4" s="1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0"/>
    </row>
    <row r="5" spans="1:15" s="17" customFormat="1" x14ac:dyDescent="0.25">
      <c r="A5" s="1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20"/>
    </row>
    <row r="6" spans="1:15" s="17" customFormat="1" x14ac:dyDescent="0.25">
      <c r="A6" s="1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0"/>
    </row>
    <row r="7" spans="1:15" s="17" customFormat="1" x14ac:dyDescent="0.25">
      <c r="A7" s="16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0"/>
    </row>
    <row r="8" spans="1:15" s="17" customFormat="1" ht="15.75" x14ac:dyDescent="0.25">
      <c r="A8" s="1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0"/>
    </row>
    <row r="9" spans="1:15" s="17" customFormat="1" x14ac:dyDescent="0.25">
      <c r="A9" s="1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0"/>
    </row>
    <row r="10" spans="1:15" s="17" customFormat="1" ht="15.75" x14ac:dyDescent="0.25">
      <c r="A10" s="1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0"/>
    </row>
    <row r="11" spans="1:15" s="17" customFormat="1" x14ac:dyDescent="0.25">
      <c r="A11" s="1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20"/>
    </row>
    <row r="12" spans="1:15" s="17" customFormat="1" ht="15.75" x14ac:dyDescent="0.25">
      <c r="A12" s="1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0"/>
    </row>
    <row r="13" spans="1:15" s="17" customFormat="1" x14ac:dyDescent="0.25">
      <c r="A13" s="1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"/>
  <sheetViews>
    <sheetView topLeftCell="F4" workbookViewId="0">
      <selection activeCell="S21" sqref="S21"/>
    </sheetView>
  </sheetViews>
  <sheetFormatPr defaultColWidth="8.85546875" defaultRowHeight="15" x14ac:dyDescent="0.25"/>
  <cols>
    <col min="1" max="1" width="44.42578125" style="2" bestFit="1" customWidth="1"/>
    <col min="2" max="2" width="9.7109375" style="1" bestFit="1" customWidth="1"/>
    <col min="3" max="3" width="9" style="1" bestFit="1" customWidth="1"/>
    <col min="4" max="4" width="12.28515625" style="1" bestFit="1" customWidth="1"/>
    <col min="5" max="5" width="10.5703125" style="1" bestFit="1" customWidth="1"/>
    <col min="6" max="6" width="11.85546875" style="1" bestFit="1" customWidth="1"/>
    <col min="7" max="7" width="11.5703125" style="1" bestFit="1" customWidth="1"/>
    <col min="8" max="10" width="10.5703125" style="1" bestFit="1" customWidth="1"/>
    <col min="11" max="11" width="9" style="1" bestFit="1" customWidth="1"/>
    <col min="12" max="12" width="10.5703125" style="1" bestFit="1" customWidth="1"/>
    <col min="13" max="13" width="11.5703125" style="1" bestFit="1" customWidth="1"/>
    <col min="14" max="14" width="11.140625" style="1" bestFit="1" customWidth="1"/>
    <col min="15" max="15" width="52.7109375" style="2" customWidth="1"/>
    <col min="16" max="16384" width="8.85546875" style="2"/>
  </cols>
  <sheetData>
    <row r="1" spans="1:15" ht="18.75" x14ac:dyDescent="0.25">
      <c r="A1" s="14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2" t="s">
        <v>30</v>
      </c>
    </row>
    <row r="2" spans="1:15" ht="15.75" x14ac:dyDescent="0.25">
      <c r="A2" s="15" t="s">
        <v>1</v>
      </c>
      <c r="B2" s="1">
        <f>SUM(B3:B11)</f>
        <v>95.28</v>
      </c>
      <c r="C2" s="1">
        <f t="shared" ref="C2:N2" si="0">SUM(C3:C11)</f>
        <v>200</v>
      </c>
      <c r="D2" s="1">
        <f t="shared" si="0"/>
        <v>0</v>
      </c>
      <c r="E2" s="1">
        <f t="shared" si="0"/>
        <v>0</v>
      </c>
      <c r="F2" s="1">
        <f t="shared" si="0"/>
        <v>0</v>
      </c>
      <c r="G2" s="1">
        <f t="shared" si="0"/>
        <v>40</v>
      </c>
      <c r="H2" s="1">
        <f t="shared" si="0"/>
        <v>1067.06</v>
      </c>
      <c r="I2" s="1">
        <f t="shared" si="0"/>
        <v>5</v>
      </c>
      <c r="J2" s="1">
        <f t="shared" si="0"/>
        <v>3637.5</v>
      </c>
      <c r="K2" s="1">
        <f t="shared" si="0"/>
        <v>5</v>
      </c>
      <c r="L2" s="1">
        <f t="shared" si="0"/>
        <v>1000</v>
      </c>
      <c r="M2" s="1">
        <f t="shared" si="0"/>
        <v>0</v>
      </c>
      <c r="N2" s="1">
        <f t="shared" si="0"/>
        <v>6049.84</v>
      </c>
    </row>
    <row r="3" spans="1:15" x14ac:dyDescent="0.25">
      <c r="A3" s="4" t="s">
        <v>174</v>
      </c>
      <c r="G3" s="1">
        <v>40</v>
      </c>
      <c r="H3" s="1">
        <v>100</v>
      </c>
      <c r="N3" s="1">
        <f>SUM(B3:M3)</f>
        <v>140</v>
      </c>
      <c r="O3" s="2" t="s">
        <v>175</v>
      </c>
    </row>
    <row r="4" spans="1:15" x14ac:dyDescent="0.25">
      <c r="A4" s="4" t="s">
        <v>41</v>
      </c>
      <c r="B4" s="1">
        <v>95.28</v>
      </c>
      <c r="H4" s="1">
        <v>539.75</v>
      </c>
      <c r="J4" s="1">
        <v>1050</v>
      </c>
      <c r="N4" s="1">
        <f>SUM(B4:M4)</f>
        <v>1685.03</v>
      </c>
      <c r="O4" s="2" t="s">
        <v>170</v>
      </c>
    </row>
    <row r="5" spans="1:15" x14ac:dyDescent="0.25">
      <c r="A5" s="4" t="s">
        <v>177</v>
      </c>
      <c r="C5" s="1">
        <v>200</v>
      </c>
      <c r="H5" s="1">
        <v>300</v>
      </c>
      <c r="J5" s="1">
        <v>2500</v>
      </c>
      <c r="L5" s="1">
        <v>1000</v>
      </c>
      <c r="N5" s="1">
        <f>SUM(B5:M5)</f>
        <v>4000</v>
      </c>
      <c r="O5" s="2" t="s">
        <v>216</v>
      </c>
    </row>
    <row r="6" spans="1:15" x14ac:dyDescent="0.25">
      <c r="A6" s="4" t="s">
        <v>164</v>
      </c>
      <c r="N6" s="1">
        <f t="shared" ref="N6:N19" si="1">SUM(B6:M6)</f>
        <v>0</v>
      </c>
    </row>
    <row r="7" spans="1:15" x14ac:dyDescent="0.25">
      <c r="A7" s="4" t="s">
        <v>172</v>
      </c>
      <c r="H7" s="1">
        <v>17.309999999999999</v>
      </c>
      <c r="I7" s="1">
        <v>5</v>
      </c>
      <c r="K7" s="1">
        <v>5</v>
      </c>
      <c r="N7" s="12">
        <f t="shared" si="1"/>
        <v>27.31</v>
      </c>
      <c r="O7" s="2" t="s">
        <v>173</v>
      </c>
    </row>
    <row r="8" spans="1:15" x14ac:dyDescent="0.25">
      <c r="A8" s="5" t="s">
        <v>20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">
        <f t="shared" si="1"/>
        <v>0</v>
      </c>
      <c r="O8" s="7" t="s">
        <v>17</v>
      </c>
    </row>
    <row r="9" spans="1:15" x14ac:dyDescent="0.25">
      <c r="A9" s="8" t="s">
        <v>21</v>
      </c>
      <c r="B9" s="9"/>
      <c r="C9" s="9"/>
      <c r="D9" s="9"/>
      <c r="E9" s="9"/>
      <c r="F9" s="9">
        <v>0</v>
      </c>
      <c r="G9" s="9"/>
      <c r="H9" s="9"/>
      <c r="I9" s="9"/>
      <c r="J9" s="9"/>
      <c r="K9" s="9"/>
      <c r="L9" s="9"/>
      <c r="M9" s="9"/>
      <c r="N9" s="1">
        <f t="shared" si="1"/>
        <v>0</v>
      </c>
      <c r="O9" s="10" t="s">
        <v>18</v>
      </c>
    </row>
    <row r="10" spans="1:15" x14ac:dyDescent="0.25">
      <c r="A10" s="16" t="s">
        <v>22</v>
      </c>
      <c r="B10" s="9"/>
      <c r="C10" s="9"/>
      <c r="D10" s="9"/>
      <c r="E10" s="9"/>
      <c r="F10" s="9"/>
      <c r="G10" s="9"/>
      <c r="H10" s="9">
        <v>110</v>
      </c>
      <c r="I10" s="9"/>
      <c r="J10" s="9"/>
      <c r="K10" s="9"/>
      <c r="L10" s="9"/>
      <c r="M10" s="9"/>
      <c r="N10" s="9">
        <f t="shared" ref="N10" si="2">SUM(B10:M10)</f>
        <v>110</v>
      </c>
      <c r="O10" s="17" t="s">
        <v>19</v>
      </c>
    </row>
    <row r="11" spans="1:15" x14ac:dyDescent="0.25">
      <c r="A11" s="11" t="s">
        <v>22</v>
      </c>
      <c r="B11" s="12"/>
      <c r="C11" s="12"/>
      <c r="D11" s="12"/>
      <c r="E11" s="12"/>
      <c r="F11" s="12"/>
      <c r="G11" s="12"/>
      <c r="H11" s="12"/>
      <c r="I11" s="12"/>
      <c r="J11" s="12">
        <v>87.5</v>
      </c>
      <c r="K11" s="12"/>
      <c r="L11" s="12"/>
      <c r="M11" s="12"/>
      <c r="N11" s="12">
        <f t="shared" si="1"/>
        <v>87.5</v>
      </c>
      <c r="O11" s="13" t="s">
        <v>171</v>
      </c>
    </row>
    <row r="12" spans="1:15" ht="15.75" x14ac:dyDescent="0.25">
      <c r="A12" s="15" t="s">
        <v>24</v>
      </c>
      <c r="B12" s="1">
        <f>SUM(B13:B15)</f>
        <v>-7.8999999999999986</v>
      </c>
      <c r="C12" s="1">
        <f t="shared" ref="C12:L12" si="3">SUM(C13:C15)</f>
        <v>8</v>
      </c>
      <c r="D12" s="1">
        <f t="shared" si="3"/>
        <v>0</v>
      </c>
      <c r="E12" s="1">
        <f t="shared" si="3"/>
        <v>0</v>
      </c>
      <c r="F12" s="1">
        <f>SUM(F13:F15)</f>
        <v>50</v>
      </c>
      <c r="G12" s="1">
        <f t="shared" si="3"/>
        <v>333.94</v>
      </c>
      <c r="H12" s="1">
        <f t="shared" si="3"/>
        <v>0</v>
      </c>
      <c r="I12" s="1">
        <f t="shared" si="3"/>
        <v>530</v>
      </c>
      <c r="J12" s="1">
        <f t="shared" si="3"/>
        <v>1125</v>
      </c>
      <c r="K12" s="1">
        <f t="shared" si="3"/>
        <v>625</v>
      </c>
      <c r="L12" s="1">
        <f t="shared" si="3"/>
        <v>0</v>
      </c>
      <c r="M12" s="1">
        <f t="shared" ref="M12" si="4">SUM(M13:M15)</f>
        <v>0</v>
      </c>
      <c r="N12" s="1">
        <f t="shared" ref="N12" si="5">SUM(N13:N15)</f>
        <v>2664.04</v>
      </c>
    </row>
    <row r="13" spans="1:15" x14ac:dyDescent="0.25">
      <c r="A13" s="4" t="s">
        <v>180</v>
      </c>
      <c r="B13" s="1">
        <v>-55</v>
      </c>
      <c r="C13" s="1">
        <v>8</v>
      </c>
      <c r="F13" s="1">
        <v>0</v>
      </c>
      <c r="G13" s="1">
        <v>333.94</v>
      </c>
      <c r="N13" s="9">
        <f t="shared" si="1"/>
        <v>286.94</v>
      </c>
      <c r="O13" s="2" t="s">
        <v>181</v>
      </c>
    </row>
    <row r="14" spans="1:15" x14ac:dyDescent="0.25">
      <c r="A14" s="4" t="s">
        <v>25</v>
      </c>
      <c r="B14" s="1">
        <v>47.1</v>
      </c>
      <c r="F14" s="1">
        <v>50</v>
      </c>
      <c r="H14" s="1">
        <v>0</v>
      </c>
      <c r="I14" s="1">
        <v>530</v>
      </c>
      <c r="J14" s="1">
        <v>625</v>
      </c>
      <c r="K14" s="1">
        <v>625</v>
      </c>
      <c r="N14" s="1">
        <f t="shared" si="1"/>
        <v>1877.1</v>
      </c>
      <c r="O14" s="2" t="s">
        <v>26</v>
      </c>
    </row>
    <row r="15" spans="1:15" x14ac:dyDescent="0.25">
      <c r="A15" s="4" t="s">
        <v>25</v>
      </c>
      <c r="F15" s="1">
        <v>0</v>
      </c>
      <c r="J15" s="1">
        <v>500</v>
      </c>
      <c r="N15" s="1">
        <f t="shared" ref="N15" si="6">SUM(B15:M15)</f>
        <v>500</v>
      </c>
      <c r="O15" s="2" t="s">
        <v>176</v>
      </c>
    </row>
    <row r="16" spans="1:15" ht="15.75" x14ac:dyDescent="0.25">
      <c r="A16" s="15" t="s">
        <v>27</v>
      </c>
      <c r="B16" s="1">
        <f>SUM(B17)</f>
        <v>0</v>
      </c>
      <c r="C16" s="1">
        <f t="shared" ref="C16:M16" si="7">SUM(C17)</f>
        <v>0</v>
      </c>
      <c r="D16" s="1">
        <f t="shared" si="7"/>
        <v>0</v>
      </c>
      <c r="E16" s="1">
        <f t="shared" si="7"/>
        <v>0</v>
      </c>
      <c r="F16" s="1">
        <f t="shared" si="7"/>
        <v>0</v>
      </c>
      <c r="G16" s="1">
        <f t="shared" si="7"/>
        <v>0</v>
      </c>
      <c r="H16" s="1">
        <f t="shared" si="7"/>
        <v>0</v>
      </c>
      <c r="I16" s="1">
        <f t="shared" si="7"/>
        <v>0</v>
      </c>
      <c r="J16" s="1">
        <f t="shared" si="7"/>
        <v>0</v>
      </c>
      <c r="K16" s="1">
        <f t="shared" si="7"/>
        <v>0</v>
      </c>
      <c r="L16" s="1">
        <f t="shared" si="7"/>
        <v>0</v>
      </c>
      <c r="M16" s="1">
        <f t="shared" si="7"/>
        <v>0</v>
      </c>
      <c r="N16" s="1">
        <f t="shared" si="1"/>
        <v>0</v>
      </c>
    </row>
    <row r="17" spans="1:15" x14ac:dyDescent="0.25">
      <c r="A17" s="4" t="s">
        <v>28</v>
      </c>
      <c r="N17" s="1">
        <f t="shared" si="1"/>
        <v>0</v>
      </c>
      <c r="O17" s="2" t="s">
        <v>29</v>
      </c>
    </row>
    <row r="18" spans="1:15" ht="15.75" x14ac:dyDescent="0.25">
      <c r="A18" s="15" t="s">
        <v>15</v>
      </c>
      <c r="B18" s="1">
        <f>SUM(B19)</f>
        <v>0</v>
      </c>
      <c r="C18" s="1">
        <f t="shared" ref="C18:M18" si="8">SUM(C19)</f>
        <v>0</v>
      </c>
      <c r="D18" s="1">
        <f t="shared" si="8"/>
        <v>0</v>
      </c>
      <c r="E18" s="1">
        <f t="shared" si="8"/>
        <v>0</v>
      </c>
      <c r="F18" s="1">
        <f t="shared" si="8"/>
        <v>0</v>
      </c>
      <c r="G18" s="1">
        <f t="shared" si="8"/>
        <v>0</v>
      </c>
      <c r="H18" s="1">
        <f t="shared" si="8"/>
        <v>185</v>
      </c>
      <c r="I18" s="1">
        <f t="shared" si="8"/>
        <v>0</v>
      </c>
      <c r="J18" s="1">
        <f t="shared" si="8"/>
        <v>0</v>
      </c>
      <c r="K18" s="1">
        <f t="shared" si="8"/>
        <v>90</v>
      </c>
      <c r="L18" s="1">
        <f t="shared" si="8"/>
        <v>0</v>
      </c>
      <c r="M18" s="1">
        <f t="shared" si="8"/>
        <v>0</v>
      </c>
      <c r="N18" s="1">
        <f t="shared" si="1"/>
        <v>275</v>
      </c>
    </row>
    <row r="19" spans="1:15" ht="30" x14ac:dyDescent="0.25">
      <c r="A19" s="4" t="s">
        <v>23</v>
      </c>
      <c r="H19" s="1">
        <v>185</v>
      </c>
      <c r="K19" s="1">
        <v>90</v>
      </c>
      <c r="N19" s="1">
        <f t="shared" si="1"/>
        <v>275</v>
      </c>
      <c r="O19" s="3" t="s">
        <v>16</v>
      </c>
    </row>
    <row r="20" spans="1:15" ht="15.75" x14ac:dyDescent="0.25">
      <c r="A20" s="15" t="s">
        <v>178</v>
      </c>
      <c r="B20" s="1">
        <f>SUM(B21)</f>
        <v>0</v>
      </c>
      <c r="C20" s="1">
        <f t="shared" ref="C20:M20" si="9">SUM(C21)</f>
        <v>0</v>
      </c>
      <c r="D20" s="1">
        <f t="shared" si="9"/>
        <v>0</v>
      </c>
      <c r="E20" s="1">
        <f t="shared" si="9"/>
        <v>0</v>
      </c>
      <c r="F20" s="1">
        <f t="shared" si="9"/>
        <v>0</v>
      </c>
      <c r="G20" s="1">
        <f t="shared" si="9"/>
        <v>0</v>
      </c>
      <c r="H20" s="1">
        <f t="shared" si="9"/>
        <v>0</v>
      </c>
      <c r="I20" s="1">
        <f t="shared" si="9"/>
        <v>0</v>
      </c>
      <c r="J20" s="1">
        <f t="shared" si="9"/>
        <v>1000</v>
      </c>
      <c r="K20" s="1">
        <f t="shared" si="9"/>
        <v>0</v>
      </c>
      <c r="L20" s="1">
        <f t="shared" si="9"/>
        <v>0</v>
      </c>
      <c r="M20" s="1">
        <f t="shared" si="9"/>
        <v>0</v>
      </c>
      <c r="N20" s="1">
        <f t="shared" ref="N20:N22" si="10">SUM(B20:M20)</f>
        <v>1000</v>
      </c>
    </row>
    <row r="21" spans="1:15" x14ac:dyDescent="0.25">
      <c r="A21" s="4" t="s">
        <v>174</v>
      </c>
      <c r="J21" s="1">
        <v>1000</v>
      </c>
      <c r="N21" s="1">
        <f t="shared" si="10"/>
        <v>1000</v>
      </c>
      <c r="O21" s="3" t="s">
        <v>179</v>
      </c>
    </row>
    <row r="22" spans="1:15" ht="15.75" x14ac:dyDescent="0.25">
      <c r="A22" s="15" t="s">
        <v>199</v>
      </c>
      <c r="B22" s="1">
        <f t="shared" ref="B22:L22" si="11">SUM(B23:B24)</f>
        <v>-614.30999999999995</v>
      </c>
      <c r="C22" s="1">
        <f t="shared" si="11"/>
        <v>614.30999999999995</v>
      </c>
      <c r="D22" s="1">
        <f t="shared" si="11"/>
        <v>0</v>
      </c>
      <c r="E22" s="1">
        <f t="shared" si="11"/>
        <v>0</v>
      </c>
      <c r="F22" s="1">
        <f t="shared" si="11"/>
        <v>0</v>
      </c>
      <c r="G22" s="1">
        <f t="shared" si="11"/>
        <v>0</v>
      </c>
      <c r="H22" s="1">
        <f t="shared" si="11"/>
        <v>0</v>
      </c>
      <c r="I22" s="1">
        <f t="shared" si="11"/>
        <v>0</v>
      </c>
      <c r="J22" s="1">
        <f t="shared" si="11"/>
        <v>0</v>
      </c>
      <c r="K22" s="1">
        <f t="shared" si="11"/>
        <v>0</v>
      </c>
      <c r="L22" s="1">
        <f t="shared" si="11"/>
        <v>0</v>
      </c>
      <c r="M22" s="1">
        <f>SUM(M23:M24)</f>
        <v>0</v>
      </c>
      <c r="N22" s="1">
        <f t="shared" si="10"/>
        <v>0</v>
      </c>
    </row>
    <row r="23" spans="1:15" x14ac:dyDescent="0.25">
      <c r="A23" s="2" t="s">
        <v>214</v>
      </c>
      <c r="B23" s="1">
        <v>-614.30999999999995</v>
      </c>
      <c r="C23" s="1">
        <v>614.30999999999995</v>
      </c>
      <c r="O23" s="2" t="s">
        <v>215</v>
      </c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"/>
  <sheetViews>
    <sheetView workbookViewId="0">
      <selection activeCell="H5" sqref="H5"/>
    </sheetView>
  </sheetViews>
  <sheetFormatPr defaultRowHeight="15" x14ac:dyDescent="0.25"/>
  <cols>
    <col min="1" max="1" width="35.42578125" bestFit="1" customWidth="1"/>
    <col min="15" max="15" width="38.7109375" bestFit="1" customWidth="1"/>
  </cols>
  <sheetData>
    <row r="1" spans="1:25" ht="18.75" x14ac:dyDescent="0.25">
      <c r="A1" s="14" t="s">
        <v>34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2" t="s">
        <v>30</v>
      </c>
    </row>
    <row r="2" spans="1:25" ht="15.75" x14ac:dyDescent="0.25">
      <c r="A2" s="18" t="s">
        <v>34</v>
      </c>
      <c r="B2" s="9">
        <f>SUM(B3:B4)</f>
        <v>30</v>
      </c>
      <c r="C2" s="9">
        <f t="shared" ref="C2:N2" si="0">SUM(C3:C4)</f>
        <v>30</v>
      </c>
      <c r="D2" s="9">
        <f t="shared" si="0"/>
        <v>34</v>
      </c>
      <c r="E2" s="9">
        <f t="shared" si="0"/>
        <v>65</v>
      </c>
      <c r="F2" s="9">
        <f t="shared" si="0"/>
        <v>20</v>
      </c>
      <c r="G2" s="9">
        <f t="shared" si="0"/>
        <v>30</v>
      </c>
      <c r="H2" s="9">
        <f t="shared" si="0"/>
        <v>30</v>
      </c>
      <c r="I2" s="9">
        <f t="shared" si="0"/>
        <v>50</v>
      </c>
      <c r="J2" s="9">
        <f t="shared" si="0"/>
        <v>50</v>
      </c>
      <c r="K2" s="9">
        <f t="shared" si="0"/>
        <v>50</v>
      </c>
      <c r="L2" s="9">
        <f t="shared" si="0"/>
        <v>50</v>
      </c>
      <c r="M2" s="9">
        <f t="shared" si="0"/>
        <v>50</v>
      </c>
      <c r="N2" s="9">
        <f t="shared" si="0"/>
        <v>489</v>
      </c>
      <c r="O2" s="17"/>
    </row>
    <row r="3" spans="1:25" x14ac:dyDescent="0.25">
      <c r="A3" s="16" t="s">
        <v>35</v>
      </c>
      <c r="B3" s="9">
        <v>30</v>
      </c>
      <c r="C3" s="9">
        <v>30</v>
      </c>
      <c r="D3" s="9">
        <v>15</v>
      </c>
      <c r="E3" s="9">
        <v>20</v>
      </c>
      <c r="F3" s="9">
        <v>20</v>
      </c>
      <c r="G3" s="9">
        <v>30</v>
      </c>
      <c r="H3" s="9">
        <v>30</v>
      </c>
      <c r="I3" s="9">
        <v>30</v>
      </c>
      <c r="J3" s="9">
        <v>30</v>
      </c>
      <c r="K3" s="9">
        <v>30</v>
      </c>
      <c r="L3" s="9">
        <v>30</v>
      </c>
      <c r="M3" s="9">
        <v>30</v>
      </c>
      <c r="N3" s="9">
        <f>SUM(B3:M3)</f>
        <v>325</v>
      </c>
      <c r="O3" s="17" t="s">
        <v>36</v>
      </c>
    </row>
    <row r="4" spans="1:25" x14ac:dyDescent="0.25">
      <c r="A4" s="28" t="s">
        <v>128</v>
      </c>
      <c r="B4" s="9"/>
      <c r="C4" s="9"/>
      <c r="D4" s="9">
        <v>19</v>
      </c>
      <c r="E4" s="9">
        <v>45</v>
      </c>
      <c r="F4" s="9">
        <v>0</v>
      </c>
      <c r="G4" s="9">
        <v>0</v>
      </c>
      <c r="H4" s="9">
        <v>0</v>
      </c>
      <c r="I4" s="9">
        <v>20</v>
      </c>
      <c r="J4" s="9">
        <v>20</v>
      </c>
      <c r="K4" s="9">
        <v>20</v>
      </c>
      <c r="L4" s="9">
        <v>20</v>
      </c>
      <c r="M4" s="9">
        <v>20</v>
      </c>
      <c r="N4" s="9">
        <f>SUM(B4:M4)</f>
        <v>164</v>
      </c>
      <c r="O4" s="17" t="s">
        <v>222</v>
      </c>
      <c r="P4" s="9"/>
      <c r="Q4" s="9"/>
      <c r="R4" s="9"/>
      <c r="S4" s="9"/>
      <c r="T4" s="9"/>
      <c r="U4" s="9"/>
      <c r="V4" s="9"/>
      <c r="W4" s="9"/>
      <c r="X4" s="9"/>
      <c r="Y4" s="9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ColWidth="8.85546875" defaultRowHeight="15" x14ac:dyDescent="0.25"/>
  <cols>
    <col min="1" max="1" width="44.42578125" style="17" bestFit="1" customWidth="1"/>
    <col min="2" max="3" width="9" style="9" bestFit="1" customWidth="1"/>
    <col min="4" max="4" width="10.85546875" style="9" bestFit="1" customWidth="1"/>
    <col min="5" max="6" width="8.85546875" style="9"/>
    <col min="7" max="7" width="11.5703125" style="9" bestFit="1" customWidth="1"/>
    <col min="8" max="8" width="8.85546875" style="9"/>
    <col min="9" max="9" width="10.5703125" style="9" bestFit="1" customWidth="1"/>
    <col min="10" max="12" width="8.85546875" style="9"/>
    <col min="13" max="13" width="10.5703125" style="9" bestFit="1" customWidth="1"/>
    <col min="14" max="14" width="11.5703125" style="9" bestFit="1" customWidth="1"/>
    <col min="15" max="15" width="52.7109375" style="20" customWidth="1"/>
    <col min="16" max="16384" width="8.85546875" style="17"/>
  </cols>
  <sheetData>
    <row r="1" spans="1:15" ht="18.75" x14ac:dyDescent="0.25">
      <c r="A1" s="19" t="s">
        <v>39</v>
      </c>
      <c r="B1" s="9" t="s">
        <v>2</v>
      </c>
      <c r="C1" s="21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11</v>
      </c>
      <c r="L1" s="9" t="s">
        <v>12</v>
      </c>
      <c r="M1" s="9" t="s">
        <v>13</v>
      </c>
      <c r="N1" s="9" t="s">
        <v>14</v>
      </c>
      <c r="O1" s="20" t="s">
        <v>30</v>
      </c>
    </row>
    <row r="2" spans="1:15" ht="18.75" x14ac:dyDescent="0.25">
      <c r="A2" s="19" t="s">
        <v>39</v>
      </c>
      <c r="B2" s="9">
        <f>SUM(B3,B9,B11,B14)</f>
        <v>643</v>
      </c>
      <c r="C2" s="9">
        <f t="shared" ref="C2:M2" si="0">SUM(C3,C9,C11,C14)</f>
        <v>417.7</v>
      </c>
      <c r="D2" s="9">
        <f t="shared" si="0"/>
        <v>306.01</v>
      </c>
      <c r="E2" s="9">
        <f t="shared" si="0"/>
        <v>456.31</v>
      </c>
      <c r="F2" s="9">
        <f t="shared" si="0"/>
        <v>346.71000000000004</v>
      </c>
      <c r="G2" s="9">
        <f t="shared" si="0"/>
        <v>500</v>
      </c>
      <c r="H2" s="9">
        <f t="shared" si="0"/>
        <v>475.97</v>
      </c>
      <c r="I2" s="9">
        <f t="shared" si="0"/>
        <v>1160</v>
      </c>
      <c r="J2" s="9">
        <f t="shared" si="0"/>
        <v>270</v>
      </c>
      <c r="K2" s="9">
        <f t="shared" si="0"/>
        <v>240</v>
      </c>
      <c r="L2" s="9">
        <f t="shared" si="0"/>
        <v>225</v>
      </c>
      <c r="M2" s="9">
        <f t="shared" si="0"/>
        <v>2740</v>
      </c>
      <c r="N2" s="9">
        <f>SUM(N3,N9,N11,N14)</f>
        <v>7780.7000000000007</v>
      </c>
    </row>
    <row r="3" spans="1:15" ht="15.75" x14ac:dyDescent="0.25">
      <c r="A3" s="18" t="s">
        <v>46</v>
      </c>
      <c r="B3" s="9">
        <f>SUM(B4:B8)</f>
        <v>498</v>
      </c>
      <c r="C3" s="9">
        <f t="shared" ref="C3:N3" si="1">SUM(C4:C8)</f>
        <v>0</v>
      </c>
      <c r="D3" s="9">
        <f t="shared" si="1"/>
        <v>306.01</v>
      </c>
      <c r="E3" s="9">
        <f t="shared" si="1"/>
        <v>456.31</v>
      </c>
      <c r="F3" s="9">
        <f t="shared" si="1"/>
        <v>0</v>
      </c>
      <c r="G3" s="9">
        <f t="shared" si="1"/>
        <v>500</v>
      </c>
      <c r="H3" s="9">
        <f t="shared" si="1"/>
        <v>475.97</v>
      </c>
      <c r="I3" s="9">
        <f t="shared" si="1"/>
        <v>1160</v>
      </c>
      <c r="J3" s="9">
        <f t="shared" si="1"/>
        <v>270</v>
      </c>
      <c r="K3" s="9">
        <f t="shared" si="1"/>
        <v>240</v>
      </c>
      <c r="L3" s="9">
        <f t="shared" si="1"/>
        <v>225</v>
      </c>
      <c r="M3" s="9">
        <f t="shared" si="1"/>
        <v>340</v>
      </c>
      <c r="N3" s="9">
        <f t="shared" si="1"/>
        <v>4471.29</v>
      </c>
    </row>
    <row r="4" spans="1:15" ht="30" x14ac:dyDescent="0.25">
      <c r="A4" s="16" t="s">
        <v>116</v>
      </c>
      <c r="B4" s="9">
        <v>204</v>
      </c>
      <c r="N4" s="9">
        <f>SUM(B4:M4)</f>
        <v>204</v>
      </c>
      <c r="O4" s="20" t="s">
        <v>117</v>
      </c>
    </row>
    <row r="5" spans="1:15" ht="30" x14ac:dyDescent="0.25">
      <c r="A5" s="16" t="s">
        <v>47</v>
      </c>
      <c r="D5" s="9">
        <v>306.01</v>
      </c>
      <c r="E5" s="9">
        <v>456.31</v>
      </c>
      <c r="F5" s="9">
        <f>180-180</f>
        <v>0</v>
      </c>
      <c r="G5" s="9">
        <v>500</v>
      </c>
      <c r="H5" s="9">
        <v>475.97</v>
      </c>
      <c r="I5" s="9">
        <v>160</v>
      </c>
      <c r="J5" s="9">
        <v>270</v>
      </c>
      <c r="K5" s="9">
        <v>240</v>
      </c>
      <c r="L5" s="9">
        <v>225</v>
      </c>
      <c r="M5" s="9">
        <v>340</v>
      </c>
      <c r="N5" s="9">
        <f>SUM(B5:M5)</f>
        <v>2973.29</v>
      </c>
      <c r="O5" s="29" t="s">
        <v>107</v>
      </c>
    </row>
    <row r="6" spans="1:15" ht="30" x14ac:dyDescent="0.25">
      <c r="A6" s="16" t="s">
        <v>47</v>
      </c>
      <c r="I6" s="9">
        <v>1000</v>
      </c>
      <c r="N6" s="9">
        <f>SUM(B6:M6)</f>
        <v>1000</v>
      </c>
      <c r="O6" s="20" t="s">
        <v>48</v>
      </c>
    </row>
    <row r="7" spans="1:15" ht="30" x14ac:dyDescent="0.25">
      <c r="A7" s="16" t="s">
        <v>47</v>
      </c>
      <c r="B7" s="9">
        <v>282</v>
      </c>
      <c r="N7" s="9">
        <f t="shared" ref="N7:N9" si="2">SUM(B7:M7)</f>
        <v>282</v>
      </c>
      <c r="O7" s="20" t="s">
        <v>118</v>
      </c>
    </row>
    <row r="8" spans="1:15" ht="30" x14ac:dyDescent="0.25">
      <c r="A8" s="16" t="s">
        <v>119</v>
      </c>
      <c r="B8" s="9">
        <v>12</v>
      </c>
      <c r="N8" s="9">
        <f t="shared" si="2"/>
        <v>12</v>
      </c>
      <c r="O8" s="20" t="s">
        <v>120</v>
      </c>
    </row>
    <row r="9" spans="1:15" ht="15.75" x14ac:dyDescent="0.25">
      <c r="A9" s="18" t="s">
        <v>40</v>
      </c>
      <c r="B9" s="9">
        <f>SUM(B10)</f>
        <v>0</v>
      </c>
      <c r="C9" s="9">
        <f t="shared" ref="C9:M9" si="3">SUM(C10)</f>
        <v>270</v>
      </c>
      <c r="D9" s="9">
        <f t="shared" si="3"/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  <c r="J9" s="9">
        <f t="shared" si="3"/>
        <v>0</v>
      </c>
      <c r="K9" s="9">
        <f t="shared" si="3"/>
        <v>0</v>
      </c>
      <c r="L9" s="9">
        <f t="shared" si="3"/>
        <v>0</v>
      </c>
      <c r="M9" s="9">
        <f t="shared" si="3"/>
        <v>0</v>
      </c>
      <c r="N9" s="9">
        <f t="shared" si="2"/>
        <v>270</v>
      </c>
    </row>
    <row r="10" spans="1:15" ht="30" x14ac:dyDescent="0.25">
      <c r="A10" s="16" t="s">
        <v>47</v>
      </c>
      <c r="C10" s="9">
        <v>270</v>
      </c>
      <c r="D10" s="9">
        <v>0</v>
      </c>
      <c r="N10" s="9">
        <f>SUM(B10:M10)</f>
        <v>270</v>
      </c>
      <c r="O10" s="20" t="s">
        <v>49</v>
      </c>
    </row>
    <row r="11" spans="1:15" ht="15.75" x14ac:dyDescent="0.25">
      <c r="A11" s="18" t="s">
        <v>121</v>
      </c>
      <c r="B11" s="9">
        <f>SUM(B12:B13)</f>
        <v>145</v>
      </c>
      <c r="C11" s="9">
        <f t="shared" ref="C11:M11" si="4">SUM(C12:C13)</f>
        <v>147.69999999999999</v>
      </c>
      <c r="D11" s="9">
        <f t="shared" si="4"/>
        <v>0</v>
      </c>
      <c r="E11" s="9">
        <f t="shared" si="4"/>
        <v>0</v>
      </c>
      <c r="F11" s="9">
        <f t="shared" si="4"/>
        <v>20.399999999999999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9">
        <f t="shared" si="4"/>
        <v>0</v>
      </c>
      <c r="L11" s="9">
        <f t="shared" si="4"/>
        <v>0</v>
      </c>
      <c r="M11" s="9">
        <f t="shared" si="4"/>
        <v>0</v>
      </c>
      <c r="N11" s="9">
        <f t="shared" ref="N11:N26" si="5">SUM(B11:M11)</f>
        <v>313.09999999999997</v>
      </c>
    </row>
    <row r="12" spans="1:15" ht="30" x14ac:dyDescent="0.25">
      <c r="A12" s="16" t="s">
        <v>122</v>
      </c>
      <c r="B12" s="9">
        <v>50</v>
      </c>
      <c r="C12" s="9">
        <v>147.69999999999999</v>
      </c>
      <c r="N12" s="9">
        <f t="shared" si="5"/>
        <v>197.7</v>
      </c>
      <c r="O12" s="20" t="s">
        <v>165</v>
      </c>
    </row>
    <row r="13" spans="1:15" x14ac:dyDescent="0.25">
      <c r="A13" s="16" t="s">
        <v>123</v>
      </c>
      <c r="B13" s="9">
        <v>95</v>
      </c>
      <c r="F13" s="9">
        <v>20.399999999999999</v>
      </c>
      <c r="N13" s="9">
        <f t="shared" si="5"/>
        <v>115.4</v>
      </c>
      <c r="O13" s="20" t="s">
        <v>124</v>
      </c>
    </row>
    <row r="14" spans="1:15" ht="15.75" x14ac:dyDescent="0.25">
      <c r="A14" s="18" t="s">
        <v>65</v>
      </c>
      <c r="B14" s="9">
        <f t="shared" ref="B14:M14" si="6">SUM(B15:B19)</f>
        <v>0</v>
      </c>
      <c r="C14" s="9">
        <f t="shared" si="6"/>
        <v>0</v>
      </c>
      <c r="D14" s="9">
        <f t="shared" si="6"/>
        <v>0</v>
      </c>
      <c r="E14" s="9">
        <f t="shared" si="6"/>
        <v>0</v>
      </c>
      <c r="F14" s="9">
        <f t="shared" si="6"/>
        <v>326.31000000000006</v>
      </c>
      <c r="G14" s="9">
        <f t="shared" si="6"/>
        <v>0</v>
      </c>
      <c r="H14" s="9">
        <f t="shared" si="6"/>
        <v>0</v>
      </c>
      <c r="I14" s="9">
        <f t="shared" si="6"/>
        <v>0</v>
      </c>
      <c r="J14" s="9">
        <f t="shared" si="6"/>
        <v>0</v>
      </c>
      <c r="K14" s="9">
        <f t="shared" si="6"/>
        <v>0</v>
      </c>
      <c r="L14" s="9">
        <f t="shared" si="6"/>
        <v>0</v>
      </c>
      <c r="M14" s="9">
        <f t="shared" si="6"/>
        <v>2400</v>
      </c>
      <c r="N14" s="9">
        <f t="shared" si="5"/>
        <v>2726.31</v>
      </c>
    </row>
    <row r="15" spans="1:15" ht="30" x14ac:dyDescent="0.25">
      <c r="A15" s="16" t="s">
        <v>126</v>
      </c>
      <c r="F15" s="9">
        <v>101.65</v>
      </c>
      <c r="M15" s="9">
        <v>2400</v>
      </c>
      <c r="N15" s="9">
        <f t="shared" si="5"/>
        <v>2501.65</v>
      </c>
      <c r="O15" s="20" t="s">
        <v>127</v>
      </c>
    </row>
    <row r="16" spans="1:15" x14ac:dyDescent="0.25">
      <c r="A16" s="16" t="s">
        <v>223</v>
      </c>
      <c r="F16" s="9">
        <v>22.46</v>
      </c>
      <c r="N16" s="9">
        <f t="shared" si="5"/>
        <v>22.46</v>
      </c>
    </row>
    <row r="17" spans="1:15" x14ac:dyDescent="0.25">
      <c r="A17" s="16" t="s">
        <v>123</v>
      </c>
      <c r="F17" s="9">
        <v>89.42</v>
      </c>
      <c r="N17" s="9">
        <f t="shared" si="5"/>
        <v>89.42</v>
      </c>
    </row>
    <row r="18" spans="1:15" x14ac:dyDescent="0.25">
      <c r="A18" s="16" t="s">
        <v>47</v>
      </c>
      <c r="N18" s="9">
        <f t="shared" si="5"/>
        <v>0</v>
      </c>
    </row>
    <row r="19" spans="1:15" x14ac:dyDescent="0.25">
      <c r="A19" s="16" t="s">
        <v>66</v>
      </c>
      <c r="F19" s="9">
        <v>112.78</v>
      </c>
      <c r="N19" s="9">
        <f t="shared" si="5"/>
        <v>112.78</v>
      </c>
      <c r="O19" s="20" t="s">
        <v>67</v>
      </c>
    </row>
    <row r="20" spans="1:15" x14ac:dyDescent="0.25">
      <c r="A20" s="16"/>
      <c r="N20" s="9">
        <f t="shared" si="5"/>
        <v>0</v>
      </c>
    </row>
    <row r="21" spans="1:15" x14ac:dyDescent="0.25">
      <c r="A21" s="16"/>
      <c r="N21" s="9">
        <f t="shared" si="5"/>
        <v>0</v>
      </c>
    </row>
    <row r="22" spans="1:15" ht="15.75" x14ac:dyDescent="0.25">
      <c r="A22" s="18"/>
      <c r="N22" s="9">
        <f t="shared" si="5"/>
        <v>0</v>
      </c>
    </row>
    <row r="23" spans="1:15" x14ac:dyDescent="0.25">
      <c r="A23" s="16"/>
      <c r="N23" s="9">
        <f t="shared" si="5"/>
        <v>0</v>
      </c>
    </row>
    <row r="24" spans="1:15" ht="15.75" x14ac:dyDescent="0.25">
      <c r="A24" s="18"/>
      <c r="N24" s="9">
        <f t="shared" si="5"/>
        <v>0</v>
      </c>
    </row>
    <row r="25" spans="1:15" x14ac:dyDescent="0.25">
      <c r="A25" s="16"/>
      <c r="N25" s="9">
        <f t="shared" si="5"/>
        <v>0</v>
      </c>
    </row>
    <row r="26" spans="1:15" ht="15.75" x14ac:dyDescent="0.25">
      <c r="A26" s="18"/>
      <c r="N26" s="9">
        <f t="shared" si="5"/>
        <v>0</v>
      </c>
    </row>
    <row r="27" spans="1:15" x14ac:dyDescent="0.25">
      <c r="A27" s="16"/>
      <c r="N27" s="9">
        <f t="shared" ref="N27:N30" si="7">SUM(B27:M27)</f>
        <v>0</v>
      </c>
    </row>
    <row r="28" spans="1:15" x14ac:dyDescent="0.25">
      <c r="N28" s="9">
        <f t="shared" si="7"/>
        <v>0</v>
      </c>
    </row>
    <row r="29" spans="1:15" x14ac:dyDescent="0.25">
      <c r="N29" s="9">
        <f t="shared" si="7"/>
        <v>0</v>
      </c>
    </row>
    <row r="30" spans="1:15" x14ac:dyDescent="0.25">
      <c r="N30" s="9">
        <f t="shared" si="7"/>
        <v>0</v>
      </c>
    </row>
    <row r="36" spans="14:14" x14ac:dyDescent="0.25">
      <c r="N36" s="9">
        <f>SUM(N4:N35)</f>
        <v>11090.109999999999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Variances</vt:lpstr>
      <vt:lpstr>Master View</vt:lpstr>
      <vt:lpstr>Membership Revenue</vt:lpstr>
      <vt:lpstr>District Store</vt:lpstr>
      <vt:lpstr>Conferences</vt:lpstr>
      <vt:lpstr>TLI</vt:lpstr>
      <vt:lpstr>Marketing</vt:lpstr>
      <vt:lpstr>CPR</vt:lpstr>
      <vt:lpstr>ET</vt:lpstr>
      <vt:lpstr>SC</vt:lpstr>
      <vt:lpstr>Administrative</vt:lpstr>
      <vt:lpstr>Travel</vt:lpstr>
      <vt:lpstr>Other Expenses</vt:lpstr>
      <vt:lpstr>Revenue</vt:lpstr>
      <vt:lpstr>Expenses</vt:lpstr>
      <vt:lpstr>'Master View'!Print_Area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Laurie Skattum</dc:creator>
  <cp:lastModifiedBy>Latta, Mark</cp:lastModifiedBy>
  <cp:lastPrinted>2014-10-05T16:50:21Z</cp:lastPrinted>
  <dcterms:created xsi:type="dcterms:W3CDTF">2014-08-03T19:05:35Z</dcterms:created>
  <dcterms:modified xsi:type="dcterms:W3CDTF">2015-03-01T21:03:45Z</dcterms:modified>
</cp:coreProperties>
</file>